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610" yWindow="-15" windowWidth="11445" windowHeight="96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5" i="1" l="1"/>
  <c r="H16" i="1"/>
  <c r="H17" i="1"/>
  <c r="H14" i="1"/>
  <c r="G14" i="1"/>
  <c r="G15" i="1"/>
  <c r="G16" i="1"/>
  <c r="E15" i="1"/>
  <c r="E16" i="1"/>
  <c r="E17" i="1"/>
  <c r="E14" i="1"/>
  <c r="D15" i="1"/>
  <c r="D14" i="1" s="1"/>
  <c r="D16" i="1"/>
  <c r="F15" i="1"/>
  <c r="F16" i="1"/>
  <c r="F17" i="1"/>
  <c r="F14" i="1"/>
  <c r="C14" i="1"/>
  <c r="C15" i="1"/>
  <c r="C16" i="1"/>
  <c r="C17" i="1"/>
  <c r="C39" i="1"/>
  <c r="C7" i="2" l="1"/>
  <c r="C8" i="2"/>
  <c r="C9" i="2"/>
  <c r="C10" i="2"/>
  <c r="C6" i="2"/>
  <c r="F4" i="2"/>
  <c r="E4" i="2"/>
  <c r="D4" i="2"/>
  <c r="C4" i="2"/>
  <c r="F47" i="1" l="1"/>
  <c r="G44" i="1" l="1"/>
  <c r="F46" i="1"/>
  <c r="G47" i="1"/>
  <c r="G46" i="1"/>
  <c r="G45" i="1"/>
  <c r="F45" i="1"/>
  <c r="F44" i="1"/>
</calcChain>
</file>

<file path=xl/sharedStrings.xml><?xml version="1.0" encoding="utf-8"?>
<sst xmlns="http://schemas.openxmlformats.org/spreadsheetml/2006/main" count="38" uniqueCount="37">
  <si>
    <t>q (gpm)</t>
  </si>
  <si>
    <t>H</t>
  </si>
  <si>
    <t>H (ft)</t>
  </si>
  <si>
    <t>P1</t>
  </si>
  <si>
    <t>ft</t>
  </si>
  <si>
    <t>dP</t>
  </si>
  <si>
    <t>head measured at discharge 8"</t>
  </si>
  <si>
    <t>Target Velocity</t>
  </si>
  <si>
    <t>fps (for 200g salmon transfer)</t>
  </si>
  <si>
    <t>d1</t>
  </si>
  <si>
    <t>d2</t>
  </si>
  <si>
    <t>g</t>
  </si>
  <si>
    <t>ft/sec2</t>
  </si>
  <si>
    <t>density</t>
  </si>
  <si>
    <t>lb/ft3</t>
  </si>
  <si>
    <t>H1</t>
  </si>
  <si>
    <t>Q1</t>
  </si>
  <si>
    <t>N1</t>
  </si>
  <si>
    <t>N2</t>
  </si>
  <si>
    <t>Ratio</t>
  </si>
  <si>
    <t>Q2</t>
  </si>
  <si>
    <t>H2</t>
  </si>
  <si>
    <t>0.000001217x2 + 0.000481187x - 0.019595242</t>
  </si>
  <si>
    <t>Affinity Law</t>
  </si>
  <si>
    <t>measured values</t>
  </si>
  <si>
    <t xml:space="preserve">Pressure change </t>
  </si>
  <si>
    <t>Pump Curve N=400</t>
  </si>
  <si>
    <t>System Curves</t>
  </si>
  <si>
    <t>Lift</t>
  </si>
  <si>
    <t>Flow (GPM)</t>
  </si>
  <si>
    <t>8" Vel.</t>
  </si>
  <si>
    <t>8" DP</t>
  </si>
  <si>
    <t>6" Vel</t>
  </si>
  <si>
    <t>6" DP</t>
  </si>
  <si>
    <t>8" P2</t>
  </si>
  <si>
    <t>6" P2</t>
  </si>
  <si>
    <t>Pipe roughness: 1mm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</si>
</sst>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2" fontId="0" fillId="0" borderId="0" xfId="0" applyNumberFormat="1"/>
    <xf numFmtId="0" fontId="0" fillId="2" borderId="1" xfId="0" applyFill="1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2" borderId="4" xfId="0" applyFill="1" applyBorder="1"/>
    <xf numFmtId="0" fontId="0" fillId="2" borderId="6" xfId="0" applyFill="1" applyBorder="1"/>
    <xf numFmtId="0" fontId="0" fillId="2" borderId="0" xfId="0" applyFill="1" applyBorder="1"/>
    <xf numFmtId="0" fontId="0" fillId="0" borderId="0" xfId="0" applyNumberFormat="1"/>
    <xf numFmtId="0" fontId="0" fillId="3" borderId="0" xfId="0" applyFill="1"/>
    <xf numFmtId="0" fontId="0" fillId="2" borderId="0" xfId="0" applyFill="1"/>
    <xf numFmtId="0" fontId="0" fillId="0" borderId="9" xfId="0" applyBorder="1" applyAlignment="1"/>
    <xf numFmtId="0" fontId="0" fillId="0" borderId="8" xfId="0" applyBorder="1" applyAlignment="1"/>
    <xf numFmtId="1" fontId="0" fillId="0" borderId="1" xfId="0" applyNumberFormat="1" applyBorder="1"/>
    <xf numFmtId="0" fontId="0" fillId="0" borderId="9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0" xfId="0" applyFill="1" applyBorder="1"/>
    <xf numFmtId="2" fontId="0" fillId="0" borderId="0" xfId="0" applyNumberFormat="1" applyFill="1" applyBorder="1"/>
    <xf numFmtId="4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2" borderId="5" xfId="0" applyFill="1" applyBorder="1"/>
    <xf numFmtId="0" fontId="0" fillId="2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8"</c:v>
          </c:tx>
          <c:spPr>
            <a:ln w="28575">
              <a:noFill/>
            </a:ln>
          </c:spPr>
          <c:trendline>
            <c:trendlineType val="linear"/>
            <c:dispRSqr val="0"/>
            <c:dispEq val="0"/>
          </c:trendline>
          <c:xVal>
            <c:numRef>
              <c:f>Sheet1!$A$7:$A$10</c:f>
              <c:numCache>
                <c:formatCode>General</c:formatCode>
                <c:ptCount val="4"/>
                <c:pt idx="0">
                  <c:v>300</c:v>
                </c:pt>
                <c:pt idx="1">
                  <c:v>400</c:v>
                </c:pt>
                <c:pt idx="2">
                  <c:v>430</c:v>
                </c:pt>
                <c:pt idx="3">
                  <c:v>500</c:v>
                </c:pt>
              </c:numCache>
            </c:numRef>
          </c:xVal>
          <c:yVal>
            <c:numRef>
              <c:f>Sheet1!$B$7:$B$10</c:f>
              <c:numCache>
                <c:formatCode>General</c:formatCode>
                <c:ptCount val="4"/>
                <c:pt idx="0">
                  <c:v>31</c:v>
                </c:pt>
                <c:pt idx="1">
                  <c:v>30.2</c:v>
                </c:pt>
                <c:pt idx="2">
                  <c:v>30</c:v>
                </c:pt>
                <c:pt idx="3">
                  <c:v>29.5</c:v>
                </c:pt>
              </c:numCache>
            </c:numRef>
          </c:yVal>
          <c:smooth val="0"/>
        </c:ser>
        <c:ser>
          <c:idx val="1"/>
          <c:order val="1"/>
          <c:tx>
            <c:v>6" pipe losses</c:v>
          </c:tx>
          <c:spPr>
            <a:ln w="28575">
              <a:noFill/>
            </a:ln>
          </c:spPr>
          <c:trendline>
            <c:trendlineType val="linear"/>
            <c:dispRSqr val="0"/>
            <c:dispEq val="0"/>
          </c:trendline>
          <c:xVal>
            <c:numRef>
              <c:f>Sheet1!$A$7:$A$10</c:f>
              <c:numCache>
                <c:formatCode>General</c:formatCode>
                <c:ptCount val="4"/>
                <c:pt idx="0">
                  <c:v>300</c:v>
                </c:pt>
                <c:pt idx="1">
                  <c:v>400</c:v>
                </c:pt>
                <c:pt idx="2">
                  <c:v>430</c:v>
                </c:pt>
                <c:pt idx="3">
                  <c:v>500</c:v>
                </c:pt>
              </c:numCache>
            </c:numRef>
          </c:xVal>
          <c:yVal>
            <c:numRef>
              <c:f>Sheet1!$I$7:$I$10</c:f>
              <c:numCache>
                <c:formatCode>#,##0.00</c:formatCode>
                <c:ptCount val="4"/>
              </c:numCache>
            </c:numRef>
          </c:yVal>
          <c:smooth val="0"/>
        </c:ser>
        <c:ser>
          <c:idx val="2"/>
          <c:order val="2"/>
          <c:tx>
            <c:v>new flow @430 rpm</c:v>
          </c:tx>
          <c:spPr>
            <a:ln w="28575">
              <a:noFill/>
            </a:ln>
          </c:spPr>
          <c:trendline>
            <c:trendlineType val="linear"/>
            <c:dispRSqr val="0"/>
            <c:dispEq val="0"/>
          </c:trendline>
          <c:xVal>
            <c:numRef>
              <c:f>Sheet1!#REF!</c:f>
            </c:numRef>
          </c:xVal>
          <c:yVal>
            <c:numRef>
              <c:f>Sheet1!#REF!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</c:ser>
        <c:ser>
          <c:idx val="3"/>
          <c:order val="3"/>
          <c:tx>
            <c:v>new flow @440 rpm</c:v>
          </c:tx>
          <c:spPr>
            <a:ln w="28575">
              <a:noFill/>
            </a:ln>
          </c:spPr>
          <c:trendline>
            <c:trendlineType val="linear"/>
            <c:dispRSqr val="0"/>
            <c:dispEq val="0"/>
          </c:trendline>
          <c:xVal>
            <c:numRef>
              <c:f>Sheet1!#REF!</c:f>
            </c:numRef>
          </c:xVal>
          <c:yVal>
            <c:numRef>
              <c:f>Sheet1!#REF!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049664"/>
        <c:axId val="164051584"/>
      </c:scatterChart>
      <c:valAx>
        <c:axId val="164049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Flow rate in GPM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64051584"/>
        <c:crosses val="autoZero"/>
        <c:crossBetween val="midCat"/>
      </c:valAx>
      <c:valAx>
        <c:axId val="164051584"/>
        <c:scaling>
          <c:orientation val="minMax"/>
          <c:max val="38"/>
          <c:min val="24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Head in ft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64049664"/>
        <c:crosses val="autoZero"/>
        <c:crossBetween val="midCat"/>
        <c:majorUnit val="2"/>
      </c:valAx>
    </c:plotArea>
    <c:legend>
      <c:legendPos val="r"/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Pump Curve vs System Curves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8" System Curve</c:v>
          </c:tx>
          <c:xVal>
            <c:numRef>
              <c:f>Sheet1!$A$14:$A$17</c:f>
              <c:numCache>
                <c:formatCode>General</c:formatCode>
                <c:ptCount val="4"/>
                <c:pt idx="0">
                  <c:v>300</c:v>
                </c:pt>
                <c:pt idx="1">
                  <c:v>400</c:v>
                </c:pt>
                <c:pt idx="2">
                  <c:v>430</c:v>
                </c:pt>
                <c:pt idx="3">
                  <c:v>500</c:v>
                </c:pt>
              </c:numCache>
            </c:numRef>
          </c:xVal>
          <c:yVal>
            <c:numRef>
              <c:f>Sheet1!$E$14:$E$17</c:f>
              <c:numCache>
                <c:formatCode>0.00</c:formatCode>
                <c:ptCount val="4"/>
                <c:pt idx="0">
                  <c:v>30.091476</c:v>
                </c:pt>
                <c:pt idx="1">
                  <c:v>30.162624000000001</c:v>
                </c:pt>
                <c:pt idx="2">
                  <c:v>30.187932360000001</c:v>
                </c:pt>
                <c:pt idx="3">
                  <c:v>30.254100000000001</c:v>
                </c:pt>
              </c:numCache>
            </c:numRef>
          </c:yVal>
          <c:smooth val="0"/>
        </c:ser>
        <c:ser>
          <c:idx val="1"/>
          <c:order val="1"/>
          <c:tx>
            <c:v>6" System Curve</c:v>
          </c:tx>
          <c:xVal>
            <c:numRef>
              <c:f>Sheet1!$A$14:$A$17</c:f>
              <c:numCache>
                <c:formatCode>General</c:formatCode>
                <c:ptCount val="4"/>
                <c:pt idx="0">
                  <c:v>300</c:v>
                </c:pt>
                <c:pt idx="1">
                  <c:v>400</c:v>
                </c:pt>
                <c:pt idx="2">
                  <c:v>430</c:v>
                </c:pt>
                <c:pt idx="3">
                  <c:v>500</c:v>
                </c:pt>
              </c:numCache>
            </c:numRef>
          </c:xVal>
          <c:yVal>
            <c:numRef>
              <c:f>Sheet1!$H$14:$H$17</c:f>
              <c:numCache>
                <c:formatCode>0.00</c:formatCode>
                <c:ptCount val="4"/>
                <c:pt idx="0">
                  <c:v>30.176400000000001</c:v>
                </c:pt>
                <c:pt idx="1">
                  <c:v>30.313600000000001</c:v>
                </c:pt>
                <c:pt idx="2">
                  <c:v>30.362404000000002</c:v>
                </c:pt>
                <c:pt idx="3">
                  <c:v>30.49</c:v>
                </c:pt>
              </c:numCache>
            </c:numRef>
          </c:yVal>
          <c:smooth val="0"/>
        </c:ser>
        <c:ser>
          <c:idx val="2"/>
          <c:order val="2"/>
          <c:tx>
            <c:v>400 RPM Pump Curve</c:v>
          </c:tx>
          <c:xVal>
            <c:numRef>
              <c:f>Sheet1!$A$7:$A$10</c:f>
              <c:numCache>
                <c:formatCode>General</c:formatCode>
                <c:ptCount val="4"/>
                <c:pt idx="0">
                  <c:v>300</c:v>
                </c:pt>
                <c:pt idx="1">
                  <c:v>400</c:v>
                </c:pt>
                <c:pt idx="2">
                  <c:v>430</c:v>
                </c:pt>
                <c:pt idx="3">
                  <c:v>500</c:v>
                </c:pt>
              </c:numCache>
            </c:numRef>
          </c:xVal>
          <c:yVal>
            <c:numRef>
              <c:f>Sheet1!$B$7:$B$10</c:f>
              <c:numCache>
                <c:formatCode>General</c:formatCode>
                <c:ptCount val="4"/>
                <c:pt idx="0">
                  <c:v>31</c:v>
                </c:pt>
                <c:pt idx="1">
                  <c:v>30.2</c:v>
                </c:pt>
                <c:pt idx="2">
                  <c:v>30</c:v>
                </c:pt>
                <c:pt idx="3">
                  <c:v>29.5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764096"/>
        <c:axId val="163428608"/>
      </c:scatterChart>
      <c:valAx>
        <c:axId val="1637640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Flow Rate (GPM)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163428608"/>
        <c:crosses val="autoZero"/>
        <c:crossBetween val="midCat"/>
      </c:valAx>
      <c:valAx>
        <c:axId val="163428608"/>
        <c:scaling>
          <c:orientation val="minMax"/>
          <c:max val="32"/>
          <c:min val="28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TDH</a:t>
                </a:r>
              </a:p>
            </c:rich>
          </c:tx>
          <c:layout/>
          <c:overlay val="0"/>
        </c:title>
        <c:numFmt formatCode="0" sourceLinked="0"/>
        <c:majorTickMark val="none"/>
        <c:minorTickMark val="none"/>
        <c:tickLblPos val="nextTo"/>
        <c:crossAx val="16376409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60960</xdr:colOff>
      <xdr:row>27</xdr:row>
      <xdr:rowOff>7620</xdr:rowOff>
    </xdr:from>
    <xdr:to>
      <xdr:col>28</xdr:col>
      <xdr:colOff>153071</xdr:colOff>
      <xdr:row>54</xdr:row>
      <xdr:rowOff>179521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96740" y="2743200"/>
          <a:ext cx="7742591" cy="5197291"/>
        </a:xfrm>
        <a:prstGeom prst="rect">
          <a:avLst/>
        </a:prstGeom>
      </xdr:spPr>
    </xdr:pic>
    <xdr:clientData/>
  </xdr:twoCellAnchor>
  <xdr:twoCellAnchor>
    <xdr:from>
      <xdr:col>30</xdr:col>
      <xdr:colOff>175260</xdr:colOff>
      <xdr:row>36</xdr:row>
      <xdr:rowOff>45720</xdr:rowOff>
    </xdr:from>
    <xdr:to>
      <xdr:col>38</xdr:col>
      <xdr:colOff>0</xdr:colOff>
      <xdr:row>51</xdr:row>
      <xdr:rowOff>45720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161925</xdr:colOff>
      <xdr:row>2</xdr:row>
      <xdr:rowOff>19049</xdr:rowOff>
    </xdr:from>
    <xdr:to>
      <xdr:col>24</xdr:col>
      <xdr:colOff>295275</xdr:colOff>
      <xdr:row>19</xdr:row>
      <xdr:rowOff>152399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47"/>
  <sheetViews>
    <sheetView tabSelected="1" zoomScaleNormal="100" workbookViewId="0">
      <selection activeCell="E9" sqref="E9"/>
    </sheetView>
  </sheetViews>
  <sheetFormatPr defaultRowHeight="15" x14ac:dyDescent="0.25"/>
  <cols>
    <col min="1" max="1" width="16.140625" customWidth="1"/>
    <col min="2" max="2" width="7.28515625" customWidth="1"/>
    <col min="3" max="5" width="9" customWidth="1"/>
    <col min="6" max="6" width="6.7109375" customWidth="1"/>
    <col min="7" max="7" width="6.28515625" customWidth="1"/>
    <col min="8" max="8" width="6.7109375" customWidth="1"/>
    <col min="9" max="9" width="6.28515625" customWidth="1"/>
    <col min="10" max="10" width="8.5703125" customWidth="1"/>
    <col min="11" max="11" width="7.85546875" customWidth="1"/>
    <col min="12" max="12" width="9" customWidth="1"/>
    <col min="13" max="13" width="8.140625" bestFit="1" customWidth="1"/>
    <col min="14" max="18" width="0" hidden="1" customWidth="1"/>
    <col min="19" max="19" width="6.85546875" bestFit="1" customWidth="1"/>
    <col min="20" max="20" width="7.7109375" customWidth="1"/>
    <col min="21" max="21" width="6.7109375" customWidth="1"/>
    <col min="22" max="23" width="7.28515625" customWidth="1"/>
    <col min="24" max="24" width="8.5703125" customWidth="1"/>
    <col min="25" max="25" width="7.28515625" customWidth="1"/>
    <col min="26" max="26" width="6.28515625" customWidth="1"/>
    <col min="27" max="27" width="6.42578125" customWidth="1"/>
    <col min="28" max="28" width="7.28515625" customWidth="1"/>
    <col min="29" max="29" width="6.140625" customWidth="1"/>
    <col min="34" max="34" width="7.7109375" customWidth="1"/>
    <col min="35" max="35" width="8.5703125" customWidth="1"/>
    <col min="36" max="36" width="7.28515625" customWidth="1"/>
    <col min="38" max="38" width="10.28515625" customWidth="1"/>
    <col min="39" max="39" width="9.7109375" customWidth="1"/>
  </cols>
  <sheetData>
    <row r="2" spans="1:9" x14ac:dyDescent="0.25">
      <c r="B2" t="s">
        <v>9</v>
      </c>
      <c r="C2">
        <v>7.98</v>
      </c>
    </row>
    <row r="3" spans="1:9" ht="15.75" thickBot="1" x14ac:dyDescent="0.3">
      <c r="B3" t="s">
        <v>10</v>
      </c>
      <c r="C3">
        <v>6.06</v>
      </c>
      <c r="I3" s="9"/>
    </row>
    <row r="4" spans="1:9" ht="41.45" customHeight="1" x14ac:dyDescent="0.25">
      <c r="A4" s="17" t="s">
        <v>26</v>
      </c>
      <c r="B4" s="27"/>
      <c r="C4" s="22"/>
      <c r="D4" s="25"/>
      <c r="E4" s="25"/>
      <c r="F4" s="25"/>
      <c r="G4" s="26"/>
      <c r="H4" s="26"/>
      <c r="I4" s="26"/>
    </row>
    <row r="5" spans="1:9" x14ac:dyDescent="0.25">
      <c r="A5" s="4" t="s">
        <v>0</v>
      </c>
      <c r="B5" s="5" t="s">
        <v>2</v>
      </c>
      <c r="C5" s="19"/>
      <c r="D5" s="19"/>
      <c r="E5" s="19"/>
      <c r="F5" s="19"/>
      <c r="G5" s="19"/>
      <c r="H5" s="19"/>
      <c r="I5" s="19"/>
    </row>
    <row r="6" spans="1:9" x14ac:dyDescent="0.25">
      <c r="A6" s="4"/>
      <c r="B6" s="5"/>
      <c r="C6" s="19"/>
      <c r="D6" s="19"/>
      <c r="E6" s="19"/>
      <c r="F6" s="19"/>
      <c r="G6" s="19"/>
      <c r="H6" s="19"/>
      <c r="I6" s="19"/>
    </row>
    <row r="7" spans="1:9" x14ac:dyDescent="0.25">
      <c r="A7" s="6">
        <v>300</v>
      </c>
      <c r="B7" s="28">
        <v>31</v>
      </c>
      <c r="C7" s="20"/>
      <c r="D7" s="20"/>
      <c r="E7" s="20"/>
      <c r="F7" s="20"/>
      <c r="G7" s="19"/>
      <c r="H7" s="20"/>
      <c r="I7" s="21"/>
    </row>
    <row r="8" spans="1:9" x14ac:dyDescent="0.25">
      <c r="A8" s="6">
        <v>400</v>
      </c>
      <c r="B8" s="28">
        <v>30.2</v>
      </c>
      <c r="C8" s="20"/>
      <c r="D8" s="20"/>
      <c r="E8" s="20"/>
      <c r="F8" s="20"/>
      <c r="G8" s="19"/>
      <c r="H8" s="20"/>
      <c r="I8" s="21"/>
    </row>
    <row r="9" spans="1:9" x14ac:dyDescent="0.25">
      <c r="A9" s="6">
        <v>430</v>
      </c>
      <c r="B9" s="28">
        <v>30</v>
      </c>
      <c r="C9" s="20"/>
      <c r="D9" s="20"/>
      <c r="E9" s="20"/>
      <c r="F9" s="20"/>
      <c r="G9" s="19"/>
      <c r="H9" s="20"/>
      <c r="I9" s="21"/>
    </row>
    <row r="10" spans="1:9" ht="15.75" thickBot="1" x14ac:dyDescent="0.3">
      <c r="A10" s="7">
        <v>500</v>
      </c>
      <c r="B10" s="29">
        <v>29.5</v>
      </c>
      <c r="C10" s="20"/>
      <c r="D10" s="20"/>
      <c r="E10" s="20"/>
      <c r="F10" s="20"/>
      <c r="G10" s="19"/>
      <c r="H10" s="20"/>
      <c r="I10" s="21"/>
    </row>
    <row r="11" spans="1:9" x14ac:dyDescent="0.25">
      <c r="A11" s="19"/>
      <c r="B11" s="19"/>
      <c r="C11" s="20"/>
      <c r="D11" s="20"/>
      <c r="E11" s="20"/>
      <c r="F11" s="20"/>
      <c r="G11" s="19"/>
      <c r="H11" s="20"/>
      <c r="I11" s="21"/>
    </row>
    <row r="12" spans="1:9" x14ac:dyDescent="0.25">
      <c r="A12" s="19" t="s">
        <v>27</v>
      </c>
      <c r="B12" s="19"/>
      <c r="C12" s="20"/>
      <c r="D12" s="20"/>
      <c r="E12" s="20"/>
      <c r="F12" s="20"/>
      <c r="G12" s="19"/>
      <c r="H12" s="20"/>
      <c r="I12" s="21"/>
    </row>
    <row r="13" spans="1:9" x14ac:dyDescent="0.25">
      <c r="A13" s="22" t="s">
        <v>29</v>
      </c>
      <c r="B13" s="22" t="s">
        <v>28</v>
      </c>
      <c r="C13" s="23" t="s">
        <v>30</v>
      </c>
      <c r="D13" s="23" t="s">
        <v>31</v>
      </c>
      <c r="E13" s="23" t="s">
        <v>34</v>
      </c>
      <c r="F13" s="23" t="s">
        <v>32</v>
      </c>
      <c r="G13" s="22" t="s">
        <v>33</v>
      </c>
      <c r="H13" s="23" t="s">
        <v>35</v>
      </c>
      <c r="I13" s="24"/>
    </row>
    <row r="14" spans="1:9" x14ac:dyDescent="0.25">
      <c r="A14" s="22">
        <v>300</v>
      </c>
      <c r="B14" s="22">
        <v>30</v>
      </c>
      <c r="C14" s="23">
        <f>A14*0.13368/60/(4^2*3.14/144)</f>
        <v>1.9157961783439488</v>
      </c>
      <c r="D14" s="23">
        <f t="shared" ref="D14:D15" si="0">+D15*(A14/A15)^2</f>
        <v>3.9599999999999996E-2</v>
      </c>
      <c r="E14" s="23">
        <f>+B14+D14*2.31</f>
        <v>30.091476</v>
      </c>
      <c r="F14" s="23">
        <f>A14*0.13368/60/(3^2*3.14/144)</f>
        <v>3.4058598726114648</v>
      </c>
      <c r="G14" s="23">
        <f t="shared" ref="G14:G15" si="1">+G15*(A14/A15)^2</f>
        <v>0.17639999999999997</v>
      </c>
      <c r="H14" s="23">
        <f>+G14+B14</f>
        <v>30.176400000000001</v>
      </c>
      <c r="I14" s="24"/>
    </row>
    <row r="15" spans="1:9" x14ac:dyDescent="0.25">
      <c r="A15" s="22">
        <v>400</v>
      </c>
      <c r="B15" s="22">
        <v>30</v>
      </c>
      <c r="C15" s="23">
        <f t="shared" ref="C15:C17" si="2">A15*0.13368/60/(4^2*3.14/144)</f>
        <v>2.5543949044585981</v>
      </c>
      <c r="D15" s="23">
        <f t="shared" si="0"/>
        <v>7.039999999999999E-2</v>
      </c>
      <c r="E15" s="23">
        <f t="shared" ref="E15:E17" si="3">+B15+D15*2.31</f>
        <v>30.162624000000001</v>
      </c>
      <c r="F15" s="23">
        <f t="shared" ref="F15:F17" si="4">A15*0.13368/60/(3^2*3.14/144)</f>
        <v>4.5411464968152861</v>
      </c>
      <c r="G15" s="23">
        <f t="shared" si="1"/>
        <v>0.31359999999999993</v>
      </c>
      <c r="H15" s="23">
        <f t="shared" ref="H15:H17" si="5">+G15+B15</f>
        <v>30.313600000000001</v>
      </c>
      <c r="I15" s="24"/>
    </row>
    <row r="16" spans="1:9" x14ac:dyDescent="0.25">
      <c r="A16" s="22">
        <v>430</v>
      </c>
      <c r="B16" s="22">
        <v>30</v>
      </c>
      <c r="C16" s="23">
        <f t="shared" si="2"/>
        <v>2.7459745222929932</v>
      </c>
      <c r="D16" s="23">
        <f>+D17*(A16/A17)^2</f>
        <v>8.1355999999999998E-2</v>
      </c>
      <c r="E16" s="23">
        <f t="shared" si="3"/>
        <v>30.187932360000001</v>
      </c>
      <c r="F16" s="23">
        <f t="shared" si="4"/>
        <v>4.8817324840764327</v>
      </c>
      <c r="G16" s="23">
        <f>+G17*(A16/A17)^2</f>
        <v>0.36240399999999995</v>
      </c>
      <c r="H16" s="23">
        <f t="shared" si="5"/>
        <v>30.362404000000002</v>
      </c>
      <c r="I16" s="24"/>
    </row>
    <row r="17" spans="1:9" x14ac:dyDescent="0.25">
      <c r="A17" s="22">
        <v>500</v>
      </c>
      <c r="B17" s="22">
        <v>30</v>
      </c>
      <c r="C17" s="23">
        <f t="shared" si="2"/>
        <v>3.1929936305732483</v>
      </c>
      <c r="D17" s="23">
        <v>0.11</v>
      </c>
      <c r="E17" s="23">
        <f t="shared" si="3"/>
        <v>30.254100000000001</v>
      </c>
      <c r="F17" s="23">
        <f t="shared" si="4"/>
        <v>5.6764331210191088</v>
      </c>
      <c r="G17" s="22">
        <v>0.49</v>
      </c>
      <c r="H17" s="23">
        <f t="shared" si="5"/>
        <v>30.49</v>
      </c>
      <c r="I17" s="24"/>
    </row>
    <row r="18" spans="1:9" x14ac:dyDescent="0.25">
      <c r="A18" s="19" t="s">
        <v>36</v>
      </c>
      <c r="B18" s="19"/>
      <c r="C18" s="20"/>
      <c r="D18" s="20"/>
      <c r="E18" s="20"/>
      <c r="F18" s="20"/>
      <c r="G18" s="19"/>
      <c r="H18" s="20"/>
      <c r="I18" s="21"/>
    </row>
    <row r="19" spans="1:9" x14ac:dyDescent="0.25">
      <c r="B19" s="19"/>
      <c r="C19" s="20"/>
      <c r="D19" s="20"/>
      <c r="E19" s="20"/>
      <c r="F19" s="20"/>
      <c r="G19" s="19"/>
      <c r="H19" s="20"/>
      <c r="I19" s="21"/>
    </row>
    <row r="20" spans="1:9" x14ac:dyDescent="0.25">
      <c r="A20" s="19"/>
      <c r="B20" s="19"/>
      <c r="C20" s="20"/>
      <c r="D20" s="20"/>
      <c r="E20" s="20"/>
      <c r="F20" s="20"/>
      <c r="G20" s="19"/>
      <c r="H20" s="20"/>
      <c r="I20" s="21"/>
    </row>
    <row r="21" spans="1:9" x14ac:dyDescent="0.25">
      <c r="A21" s="19"/>
      <c r="B21" s="19"/>
      <c r="C21" s="20"/>
      <c r="D21" s="20"/>
      <c r="E21" s="20"/>
      <c r="F21" s="20"/>
      <c r="G21" s="19"/>
      <c r="H21" s="20"/>
      <c r="I21" s="21"/>
    </row>
    <row r="22" spans="1:9" x14ac:dyDescent="0.25">
      <c r="A22" s="19"/>
      <c r="B22" s="19"/>
      <c r="C22" s="20"/>
      <c r="D22" s="20"/>
      <c r="E22" s="20"/>
      <c r="F22" s="20"/>
      <c r="G22" s="19"/>
      <c r="H22" s="20"/>
      <c r="I22" s="21"/>
    </row>
    <row r="23" spans="1:9" x14ac:dyDescent="0.25">
      <c r="A23" s="19"/>
      <c r="B23" s="19"/>
      <c r="C23" s="20"/>
      <c r="D23" s="20"/>
      <c r="E23" s="20"/>
      <c r="F23" s="20"/>
      <c r="G23" s="19"/>
      <c r="H23" s="20"/>
      <c r="I23" s="21"/>
    </row>
    <row r="24" spans="1:9" x14ac:dyDescent="0.25">
      <c r="A24" s="19"/>
      <c r="B24" s="19"/>
      <c r="C24" s="20"/>
      <c r="D24" s="20"/>
      <c r="E24" s="20"/>
      <c r="F24" s="20"/>
      <c r="G24" s="19"/>
      <c r="H24" s="20"/>
      <c r="I24" s="21"/>
    </row>
    <row r="25" spans="1:9" x14ac:dyDescent="0.25">
      <c r="A25" s="19"/>
      <c r="B25" s="19"/>
      <c r="C25" s="20"/>
      <c r="D25" s="20"/>
      <c r="E25" s="20"/>
      <c r="F25" s="20"/>
      <c r="G25" s="19"/>
      <c r="H25" s="20"/>
      <c r="I25" s="21"/>
    </row>
    <row r="28" spans="1:9" x14ac:dyDescent="0.25">
      <c r="A28" t="s">
        <v>7</v>
      </c>
      <c r="B28" s="8">
        <v>4</v>
      </c>
      <c r="C28" t="s">
        <v>8</v>
      </c>
    </row>
    <row r="29" spans="1:9" x14ac:dyDescent="0.25">
      <c r="A29" t="s">
        <v>1</v>
      </c>
      <c r="B29" t="s">
        <v>6</v>
      </c>
    </row>
    <row r="30" spans="1:9" x14ac:dyDescent="0.25">
      <c r="A30" t="s">
        <v>5</v>
      </c>
      <c r="B30" t="s">
        <v>25</v>
      </c>
    </row>
    <row r="32" spans="1:9" x14ac:dyDescent="0.25">
      <c r="A32" t="s">
        <v>11</v>
      </c>
      <c r="B32">
        <v>32.200000000000003</v>
      </c>
      <c r="C32" t="s">
        <v>12</v>
      </c>
    </row>
    <row r="33" spans="1:12" x14ac:dyDescent="0.25">
      <c r="A33" t="s">
        <v>13</v>
      </c>
      <c r="B33">
        <v>62.4</v>
      </c>
      <c r="C33" t="s">
        <v>14</v>
      </c>
    </row>
    <row r="38" spans="1:12" x14ac:dyDescent="0.25">
      <c r="C38" t="s">
        <v>19</v>
      </c>
    </row>
    <row r="39" spans="1:12" x14ac:dyDescent="0.25">
      <c r="C39">
        <f>B41/C41</f>
        <v>0.90909090909090906</v>
      </c>
    </row>
    <row r="40" spans="1:12" x14ac:dyDescent="0.25">
      <c r="B40" t="s">
        <v>17</v>
      </c>
      <c r="C40" t="s">
        <v>18</v>
      </c>
    </row>
    <row r="41" spans="1:12" x14ac:dyDescent="0.25">
      <c r="B41" s="10">
        <v>400</v>
      </c>
      <c r="C41" s="11">
        <v>440</v>
      </c>
      <c r="D41" s="11"/>
      <c r="E41" s="11"/>
    </row>
    <row r="42" spans="1:12" x14ac:dyDescent="0.25">
      <c r="B42" s="15" t="s">
        <v>24</v>
      </c>
      <c r="C42" s="16"/>
      <c r="D42" s="18"/>
      <c r="E42" s="18"/>
      <c r="F42" s="12" t="s">
        <v>23</v>
      </c>
      <c r="G42" s="13"/>
    </row>
    <row r="43" spans="1:12" ht="14.45" customHeight="1" x14ac:dyDescent="0.25">
      <c r="A43" t="s">
        <v>3</v>
      </c>
      <c r="B43" s="3" t="s">
        <v>15</v>
      </c>
      <c r="C43" s="3" t="s">
        <v>16</v>
      </c>
      <c r="D43" s="3"/>
      <c r="E43" s="3"/>
      <c r="F43" s="3" t="s">
        <v>20</v>
      </c>
      <c r="G43" s="3" t="s">
        <v>21</v>
      </c>
    </row>
    <row r="44" spans="1:12" x14ac:dyDescent="0.25">
      <c r="B44" s="2">
        <v>31</v>
      </c>
      <c r="C44" s="3">
        <v>300</v>
      </c>
      <c r="D44" s="3"/>
      <c r="E44" s="3"/>
      <c r="F44" s="14">
        <f>C44/C$39</f>
        <v>330</v>
      </c>
      <c r="G44" s="14">
        <f>(B44)/((C$39)^2)</f>
        <v>37.510000000000005</v>
      </c>
    </row>
    <row r="45" spans="1:12" x14ac:dyDescent="0.25">
      <c r="A45">
        <v>11.8</v>
      </c>
      <c r="B45" s="2">
        <v>30.2</v>
      </c>
      <c r="C45" s="3">
        <v>400</v>
      </c>
      <c r="D45" s="3"/>
      <c r="E45" s="3"/>
      <c r="F45" s="14">
        <f>C45/C$39</f>
        <v>440</v>
      </c>
      <c r="G45" s="14">
        <f>(B45)/((C$39)^2)</f>
        <v>36.542000000000002</v>
      </c>
      <c r="L45" s="1"/>
    </row>
    <row r="46" spans="1:12" x14ac:dyDescent="0.25">
      <c r="A46">
        <v>12.2</v>
      </c>
      <c r="B46" s="2">
        <v>30</v>
      </c>
      <c r="C46" s="3">
        <v>430</v>
      </c>
      <c r="D46" s="3"/>
      <c r="E46" s="3"/>
      <c r="F46" s="14">
        <f>C46/C$39</f>
        <v>473</v>
      </c>
      <c r="G46" s="14">
        <f>(B46)/((C$39)^2)</f>
        <v>36.300000000000004</v>
      </c>
      <c r="L46" s="1"/>
    </row>
    <row r="47" spans="1:12" x14ac:dyDescent="0.25">
      <c r="A47">
        <v>12.5</v>
      </c>
      <c r="B47" s="2">
        <v>29.5</v>
      </c>
      <c r="C47" s="3">
        <v>500</v>
      </c>
      <c r="D47" s="3"/>
      <c r="E47" s="3"/>
      <c r="F47" s="14">
        <f>C47/C$39</f>
        <v>550</v>
      </c>
      <c r="G47" s="14">
        <f>(B47)/((C$39)^2)</f>
        <v>35.695</v>
      </c>
      <c r="L47" s="1"/>
    </row>
  </sheetData>
  <mergeCells count="3">
    <mergeCell ref="B42:C42"/>
    <mergeCell ref="A4:B4"/>
    <mergeCell ref="G4:I4"/>
  </mergeCells>
  <pageMargins left="0.7" right="0.7" top="0.75" bottom="0.75" header="0.3" footer="0.3"/>
  <pageSetup scale="3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10"/>
  <sheetViews>
    <sheetView workbookViewId="0">
      <selection activeCell="B4" sqref="B4"/>
    </sheetView>
  </sheetViews>
  <sheetFormatPr defaultRowHeight="15" x14ac:dyDescent="0.25"/>
  <cols>
    <col min="2" max="2" width="39.7109375" bestFit="1" customWidth="1"/>
  </cols>
  <sheetData>
    <row r="4" spans="1:9" x14ac:dyDescent="0.3">
      <c r="A4">
        <v>402</v>
      </c>
      <c r="B4" t="s">
        <v>22</v>
      </c>
      <c r="C4">
        <f t="shared" ref="C4" si="0">FIND("x",B4)</f>
        <v>12</v>
      </c>
      <c r="D4">
        <f>VALUE(TRIM(MID(B4,1,FIND("x2",B4)-1)))</f>
        <v>1.217E-6</v>
      </c>
      <c r="E4">
        <f>VALUE(TRIM(MID(B4,FIND("x2",B4)+4,(FIND("x -",B4)-1)-(FIND("x2",B4)+4))))</f>
        <v>4.8118E-4</v>
      </c>
      <c r="F4">
        <f>VALUE(TRIM(MID(B4,FIND("x ",B4)+4,99)))</f>
        <v>1.9595241999999999E-2</v>
      </c>
      <c r="H4" s="3">
        <v>30</v>
      </c>
      <c r="I4" s="3" t="s">
        <v>4</v>
      </c>
    </row>
    <row r="5" spans="1:9" x14ac:dyDescent="0.3">
      <c r="H5">
        <v>25</v>
      </c>
      <c r="I5" t="s">
        <v>4</v>
      </c>
    </row>
    <row r="6" spans="1:9" x14ac:dyDescent="0.3">
      <c r="B6">
        <v>556</v>
      </c>
      <c r="C6">
        <f>(B6^2*D$4+B6*E$4+F$4)*2.3*H$5/H$4</f>
        <v>1.2714205151666667</v>
      </c>
    </row>
    <row r="7" spans="1:9" x14ac:dyDescent="0.3">
      <c r="B7">
        <v>500</v>
      </c>
      <c r="C7">
        <f t="shared" ref="C7:C10" si="1">(B7^2*D$4+B7*E$4+F$4)*2.3*H$5/H$4</f>
        <v>1.081834213833333</v>
      </c>
    </row>
    <row r="8" spans="1:9" x14ac:dyDescent="0.3">
      <c r="B8">
        <v>430</v>
      </c>
      <c r="C8">
        <f t="shared" si="1"/>
        <v>0.86542472216666666</v>
      </c>
    </row>
    <row r="9" spans="1:9" x14ac:dyDescent="0.3">
      <c r="B9">
        <v>400</v>
      </c>
      <c r="C9">
        <f t="shared" si="1"/>
        <v>0.77967554716666654</v>
      </c>
    </row>
    <row r="10" spans="1:9" x14ac:dyDescent="0.3">
      <c r="B10">
        <v>300</v>
      </c>
      <c r="C10">
        <f t="shared" si="1"/>
        <v>0.52416854716666661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Pentair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Russ</cp:lastModifiedBy>
  <cp:lastPrinted>2017-04-07T13:23:25Z</cp:lastPrinted>
  <dcterms:created xsi:type="dcterms:W3CDTF">2017-04-06T17:28:56Z</dcterms:created>
  <dcterms:modified xsi:type="dcterms:W3CDTF">2017-04-11T01:59:50Z</dcterms:modified>
</cp:coreProperties>
</file>