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2" windowWidth="22980" windowHeight="9528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J11" i="1" l="1"/>
  <c r="AL11" i="1"/>
  <c r="AM11" i="1" s="1"/>
  <c r="AL9" i="1"/>
  <c r="AK8" i="1"/>
  <c r="AM8" i="1" s="1"/>
  <c r="AK11" i="1"/>
  <c r="AL10" i="1"/>
  <c r="AK10" i="1"/>
  <c r="AM10" i="1" s="1"/>
  <c r="AJ10" i="1"/>
  <c r="AN10" i="1" s="1"/>
  <c r="AO10" i="1" s="1"/>
  <c r="AJ9" i="1"/>
  <c r="AL8" i="1"/>
  <c r="AJ8" i="1"/>
  <c r="AG9" i="1"/>
  <c r="AG10" i="1"/>
  <c r="AG11" i="1"/>
  <c r="AG8" i="1"/>
  <c r="AE8" i="1"/>
  <c r="AD8" i="1"/>
  <c r="AC8" i="1"/>
  <c r="AC9" i="1"/>
  <c r="AB8" i="1"/>
  <c r="AA8" i="1"/>
  <c r="AC11" i="1"/>
  <c r="AB10" i="1"/>
  <c r="J24" i="1"/>
  <c r="H29" i="1" s="1"/>
  <c r="AA11" i="1"/>
  <c r="AC10" i="1"/>
  <c r="AA10" i="1"/>
  <c r="AB9" i="1"/>
  <c r="AA9" i="1"/>
  <c r="AN11" i="1" l="1"/>
  <c r="AO11" i="1" s="1"/>
  <c r="AK9" i="1"/>
  <c r="AM9" i="1" s="1"/>
  <c r="AN9" i="1" s="1"/>
  <c r="AO9" i="1" s="1"/>
  <c r="AN8" i="1"/>
  <c r="AO8" i="1" s="1"/>
  <c r="I26" i="1"/>
  <c r="H28" i="1"/>
  <c r="I29" i="1"/>
  <c r="I28" i="1"/>
  <c r="I27" i="1"/>
  <c r="AD9" i="1"/>
  <c r="AE9" i="1" s="1"/>
  <c r="AF9" i="1" s="1"/>
  <c r="AF8" i="1"/>
  <c r="AB11" i="1"/>
  <c r="AD11" i="1" s="1"/>
  <c r="AE11" i="1" s="1"/>
  <c r="AF11" i="1" s="1"/>
  <c r="H27" i="1"/>
  <c r="H26" i="1"/>
  <c r="AD10" i="1"/>
  <c r="AE10" i="1" s="1"/>
  <c r="AF10" i="1" s="1"/>
  <c r="T9" i="1"/>
  <c r="T10" i="1"/>
  <c r="T11" i="1"/>
  <c r="T8" i="1"/>
  <c r="Q9" i="1" l="1"/>
  <c r="Q10" i="1"/>
  <c r="Q11" i="1"/>
  <c r="Q8" i="1"/>
  <c r="P9" i="1"/>
  <c r="P10" i="1"/>
  <c r="P11" i="1"/>
  <c r="P8" i="1"/>
  <c r="D9" i="1"/>
  <c r="D10" i="1"/>
  <c r="D11" i="1"/>
  <c r="D8" i="1"/>
  <c r="H8" i="1"/>
  <c r="G8" i="1"/>
  <c r="I8" i="1" s="1"/>
  <c r="U8" i="1" s="1"/>
  <c r="H10" i="1"/>
  <c r="H11" i="1"/>
  <c r="H9" i="1"/>
  <c r="G11" i="1"/>
  <c r="I11" i="1" s="1"/>
  <c r="U11" i="1" s="1"/>
  <c r="G9" i="1"/>
  <c r="G10" i="1"/>
  <c r="I10" i="1" s="1"/>
  <c r="J10" i="1" s="1"/>
  <c r="K10" i="1" s="1"/>
  <c r="F4" i="1"/>
  <c r="F9" i="1" s="1"/>
  <c r="E4" i="1"/>
  <c r="E9" i="1" s="1"/>
  <c r="M11" i="1" l="1"/>
  <c r="N11" i="1" s="1"/>
  <c r="V11" i="1"/>
  <c r="W11" i="1" s="1"/>
  <c r="U10" i="1"/>
  <c r="V10" i="1" s="1"/>
  <c r="W10" i="1" s="1"/>
  <c r="M10" i="1"/>
  <c r="N10" i="1" s="1"/>
  <c r="I9" i="1"/>
  <c r="M8" i="1"/>
  <c r="N8" i="1" s="1"/>
  <c r="V8" i="1"/>
  <c r="W8" i="1" s="1"/>
  <c r="M9" i="1"/>
  <c r="N9" i="1" s="1"/>
  <c r="J8" i="1"/>
  <c r="K8" i="1" s="1"/>
  <c r="J11" i="1"/>
  <c r="K11" i="1" s="1"/>
  <c r="J9" i="1" l="1"/>
  <c r="K9" i="1" s="1"/>
  <c r="U9" i="1"/>
  <c r="V9" i="1" s="1"/>
  <c r="W9" i="1" s="1"/>
</calcChain>
</file>

<file path=xl/sharedStrings.xml><?xml version="1.0" encoding="utf-8"?>
<sst xmlns="http://schemas.openxmlformats.org/spreadsheetml/2006/main" count="91" uniqueCount="44">
  <si>
    <t>q (gpm)</t>
  </si>
  <si>
    <t>H</t>
  </si>
  <si>
    <t>H (ft)</t>
  </si>
  <si>
    <t>A2</t>
  </si>
  <si>
    <t>A1</t>
  </si>
  <si>
    <t>H (in PSI)</t>
  </si>
  <si>
    <t>P1</t>
  </si>
  <si>
    <t>8" flow vel</t>
  </si>
  <si>
    <t>ft/sec</t>
  </si>
  <si>
    <t>dp</t>
  </si>
  <si>
    <t>psi</t>
  </si>
  <si>
    <t>P2</t>
  </si>
  <si>
    <t>Psi</t>
  </si>
  <si>
    <t>ft</t>
  </si>
  <si>
    <t>H (new)</t>
  </si>
  <si>
    <t>6" flow vel.</t>
  </si>
  <si>
    <t>dP</t>
  </si>
  <si>
    <t>Pressure change due to velocity change</t>
  </si>
  <si>
    <t>head measured at discharge 8"</t>
  </si>
  <si>
    <t>V2</t>
  </si>
  <si>
    <t>V1</t>
  </si>
  <si>
    <t>H new</t>
  </si>
  <si>
    <t>pressure change due to velocity change</t>
  </si>
  <si>
    <t>Target Velocity</t>
  </si>
  <si>
    <t>fps (for 200g salmon transfer)</t>
  </si>
  <si>
    <t>pressure drop in reducer</t>
  </si>
  <si>
    <t>d1</t>
  </si>
  <si>
    <t>d2</t>
  </si>
  <si>
    <t>g</t>
  </si>
  <si>
    <t>ft/sec2</t>
  </si>
  <si>
    <t>density</t>
  </si>
  <si>
    <t>lb/ft3</t>
  </si>
  <si>
    <t>Dp</t>
  </si>
  <si>
    <t>pressure drop from online calc (6" pipe 34 ft Length)</t>
  </si>
  <si>
    <t>H1</t>
  </si>
  <si>
    <t>Q1</t>
  </si>
  <si>
    <t>N1</t>
  </si>
  <si>
    <t>N2</t>
  </si>
  <si>
    <t>Ratio</t>
  </si>
  <si>
    <t>Q2</t>
  </si>
  <si>
    <t>H2</t>
  </si>
  <si>
    <t>8" inlet and outlet using affinity law N=410</t>
  </si>
  <si>
    <t>8" inlet and outlet using affinity law N=415</t>
  </si>
  <si>
    <t>8" inlet and outlet N=400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</si>
</sst>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2" fontId="0" fillId="0" borderId="0" xfId="0" applyNumberFormat="1"/>
    <xf numFmtId="0" fontId="0" fillId="2" borderId="1" xfId="0" applyFill="1" applyBorder="1"/>
    <xf numFmtId="0" fontId="0" fillId="0" borderId="1" xfId="0" applyBorder="1"/>
    <xf numFmtId="2" fontId="0" fillId="0" borderId="1" xfId="0" applyNumberFormat="1" applyBorder="1"/>
    <xf numFmtId="0" fontId="0" fillId="0" borderId="5" xfId="0" applyBorder="1"/>
    <xf numFmtId="0" fontId="0" fillId="0" borderId="6" xfId="0" applyBorder="1"/>
    <xf numFmtId="4" fontId="0" fillId="0" borderId="6" xfId="0" applyNumberFormat="1" applyBorder="1"/>
    <xf numFmtId="2" fontId="0" fillId="0" borderId="8" xfId="0" applyNumberFormat="1" applyBorder="1"/>
    <xf numFmtId="4" fontId="0" fillId="0" borderId="9" xfId="0" applyNumberFormat="1" applyBorder="1"/>
    <xf numFmtId="0" fontId="0" fillId="0" borderId="10" xfId="0" applyBorder="1"/>
    <xf numFmtId="0" fontId="0" fillId="0" borderId="11" xfId="0" applyBorder="1"/>
    <xf numFmtId="0" fontId="0" fillId="0" borderId="2" xfId="0" applyBorder="1"/>
    <xf numFmtId="0" fontId="0" fillId="0" borderId="4" xfId="0" applyBorder="1"/>
    <xf numFmtId="2" fontId="0" fillId="0" borderId="5" xfId="0" applyNumberFormat="1" applyBorder="1"/>
    <xf numFmtId="2" fontId="0" fillId="0" borderId="7" xfId="0" applyNumberFormat="1" applyBorder="1"/>
    <xf numFmtId="0" fontId="0" fillId="0" borderId="4" xfId="0" applyBorder="1" applyAlignment="1">
      <alignment horizontal="center"/>
    </xf>
    <xf numFmtId="2" fontId="0" fillId="0" borderId="10" xfId="0" applyNumberFormat="1" applyBorder="1"/>
    <xf numFmtId="2" fontId="0" fillId="0" borderId="11" xfId="0" applyNumberFormat="1" applyBorder="1"/>
    <xf numFmtId="1" fontId="0" fillId="0" borderId="10" xfId="0" applyNumberFormat="1" applyBorder="1"/>
    <xf numFmtId="0" fontId="0" fillId="2" borderId="5" xfId="0" applyFill="1" applyBorder="1"/>
    <xf numFmtId="2" fontId="0" fillId="0" borderId="6" xfId="0" applyNumberFormat="1" applyBorder="1"/>
    <xf numFmtId="0" fontId="0" fillId="2" borderId="7" xfId="0" applyFill="1" applyBorder="1"/>
    <xf numFmtId="0" fontId="0" fillId="2" borderId="8" xfId="0" applyFill="1" applyBorder="1"/>
    <xf numFmtId="2" fontId="0" fillId="0" borderId="9" xfId="0" applyNumberFormat="1" applyBorder="1"/>
    <xf numFmtId="0" fontId="0" fillId="0" borderId="14" xfId="0" applyBorder="1"/>
    <xf numFmtId="1" fontId="0" fillId="0" borderId="14" xfId="0" applyNumberFormat="1" applyBorder="1"/>
    <xf numFmtId="0" fontId="0" fillId="0" borderId="12" xfId="0" applyBorder="1" applyAlignment="1">
      <alignment horizontal="center"/>
    </xf>
    <xf numFmtId="0" fontId="0" fillId="2" borderId="0" xfId="0" applyFill="1" applyBorder="1"/>
    <xf numFmtId="0" fontId="0" fillId="0" borderId="0" xfId="0" applyNumberFormat="1"/>
    <xf numFmtId="0" fontId="0" fillId="0" borderId="0" xfId="0" applyFill="1" applyBorder="1"/>
    <xf numFmtId="0" fontId="0" fillId="0" borderId="16" xfId="0" applyBorder="1"/>
    <xf numFmtId="2" fontId="0" fillId="0" borderId="14" xfId="0" applyNumberFormat="1" applyBorder="1"/>
    <xf numFmtId="0" fontId="0" fillId="0" borderId="18" xfId="0" applyFill="1" applyBorder="1"/>
    <xf numFmtId="2" fontId="0" fillId="0" borderId="18" xfId="0" applyNumberFormat="1" applyBorder="1"/>
    <xf numFmtId="2" fontId="0" fillId="0" borderId="19" xfId="0" applyNumberFormat="1" applyBorder="1"/>
    <xf numFmtId="0" fontId="0" fillId="0" borderId="17" xfId="0" applyFont="1" applyBorder="1" applyAlignment="1">
      <alignment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5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20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213360</xdr:colOff>
      <xdr:row>15</xdr:row>
      <xdr:rowOff>129540</xdr:rowOff>
    </xdr:from>
    <xdr:to>
      <xdr:col>34</xdr:col>
      <xdr:colOff>221651</xdr:colOff>
      <xdr:row>44</xdr:row>
      <xdr:rowOff>15691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53200" y="2324100"/>
          <a:ext cx="7742591" cy="5197291"/>
        </a:xfrm>
        <a:prstGeom prst="rect">
          <a:avLst/>
        </a:prstGeom>
      </xdr:spPr>
    </xdr:pic>
    <xdr:clientData/>
  </xdr:twoCellAnchor>
  <xdr:twoCellAnchor editAs="oneCell">
    <xdr:from>
      <xdr:col>1</xdr:col>
      <xdr:colOff>182880</xdr:colOff>
      <xdr:row>16</xdr:row>
      <xdr:rowOff>76200</xdr:rowOff>
    </xdr:from>
    <xdr:to>
      <xdr:col>6</xdr:col>
      <xdr:colOff>114479</xdr:colOff>
      <xdr:row>20</xdr:row>
      <xdr:rowOff>91505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2480" y="3253740"/>
          <a:ext cx="2065199" cy="746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O29"/>
  <sheetViews>
    <sheetView tabSelected="1" topLeftCell="A4" workbookViewId="0">
      <selection activeCell="AH16" sqref="AH16"/>
    </sheetView>
  </sheetViews>
  <sheetFormatPr defaultRowHeight="14.4" x14ac:dyDescent="0.3"/>
  <cols>
    <col min="2" max="2" width="13.33203125" bestFit="1" customWidth="1"/>
    <col min="5" max="6" width="0" hidden="1" customWidth="1"/>
    <col min="7" max="7" width="10.21875" bestFit="1" customWidth="1"/>
    <col min="8" max="8" width="9.6640625" bestFit="1" customWidth="1"/>
    <col min="9" max="9" width="7.21875" customWidth="1"/>
    <col min="10" max="10" width="8.5546875" customWidth="1"/>
    <col min="11" max="11" width="7.21875" bestFit="1" customWidth="1"/>
    <col min="12" max="12" width="8.21875" customWidth="1"/>
    <col min="13" max="13" width="7.77734375" customWidth="1"/>
    <col min="14" max="14" width="7.21875" customWidth="1"/>
    <col min="15" max="17" width="0" hidden="1" customWidth="1"/>
    <col min="18" max="18" width="10.5546875" hidden="1" customWidth="1"/>
    <col min="19" max="19" width="12" hidden="1" customWidth="1"/>
    <col min="20" max="23" width="0" hidden="1" customWidth="1"/>
  </cols>
  <sheetData>
    <row r="2" spans="2:41" x14ac:dyDescent="0.3">
      <c r="C2" t="s">
        <v>26</v>
      </c>
      <c r="D2">
        <v>7.98</v>
      </c>
    </row>
    <row r="3" spans="2:41" x14ac:dyDescent="0.3">
      <c r="C3" t="s">
        <v>27</v>
      </c>
      <c r="D3">
        <v>6.06</v>
      </c>
      <c r="N3" s="29"/>
    </row>
    <row r="4" spans="2:41" ht="15" thickBot="1" x14ac:dyDescent="0.35">
      <c r="E4">
        <f>7.98/2</f>
        <v>3.99</v>
      </c>
      <c r="F4">
        <f>6.06/2</f>
        <v>3.03</v>
      </c>
    </row>
    <row r="5" spans="2:41" ht="41.4" customHeight="1" x14ac:dyDescent="0.3">
      <c r="B5" s="37" t="s">
        <v>43</v>
      </c>
      <c r="C5" s="38"/>
      <c r="D5" s="16" t="s">
        <v>6</v>
      </c>
      <c r="E5" s="10"/>
      <c r="F5" s="25"/>
      <c r="G5" s="12" t="s">
        <v>15</v>
      </c>
      <c r="H5" s="13" t="s">
        <v>7</v>
      </c>
      <c r="I5" s="40" t="s">
        <v>22</v>
      </c>
      <c r="J5" s="40"/>
      <c r="K5" s="41"/>
      <c r="L5" s="39" t="s">
        <v>33</v>
      </c>
      <c r="M5" s="40"/>
      <c r="N5" s="41"/>
      <c r="O5" s="27"/>
      <c r="P5" s="12" t="s">
        <v>15</v>
      </c>
      <c r="Q5" s="31" t="s">
        <v>7</v>
      </c>
      <c r="R5" s="36" t="s">
        <v>25</v>
      </c>
      <c r="Y5" s="39" t="s">
        <v>41</v>
      </c>
      <c r="Z5" s="42"/>
      <c r="AA5" s="16" t="s">
        <v>6</v>
      </c>
      <c r="AB5" s="12" t="s">
        <v>15</v>
      </c>
      <c r="AC5" s="13" t="s">
        <v>7</v>
      </c>
      <c r="AD5" s="40" t="s">
        <v>22</v>
      </c>
      <c r="AE5" s="40"/>
      <c r="AF5" s="41"/>
      <c r="AH5" s="39" t="s">
        <v>42</v>
      </c>
      <c r="AI5" s="42"/>
      <c r="AJ5" s="16" t="s">
        <v>6</v>
      </c>
      <c r="AK5" s="12" t="s">
        <v>15</v>
      </c>
      <c r="AL5" s="13" t="s">
        <v>7</v>
      </c>
      <c r="AM5" s="40" t="s">
        <v>22</v>
      </c>
      <c r="AN5" s="40"/>
      <c r="AO5" s="41"/>
    </row>
    <row r="6" spans="2:41" x14ac:dyDescent="0.3">
      <c r="B6" s="5" t="s">
        <v>0</v>
      </c>
      <c r="C6" s="3" t="s">
        <v>2</v>
      </c>
      <c r="D6" s="6" t="s">
        <v>5</v>
      </c>
      <c r="E6" s="10" t="s">
        <v>4</v>
      </c>
      <c r="F6" s="25" t="s">
        <v>3</v>
      </c>
      <c r="G6" s="5" t="s">
        <v>8</v>
      </c>
      <c r="H6" s="6" t="s">
        <v>8</v>
      </c>
      <c r="I6" s="10" t="s">
        <v>9</v>
      </c>
      <c r="J6" s="3" t="s">
        <v>11</v>
      </c>
      <c r="K6" s="6" t="s">
        <v>14</v>
      </c>
      <c r="L6" s="10"/>
      <c r="M6" s="3" t="s">
        <v>11</v>
      </c>
      <c r="N6" s="6" t="s">
        <v>21</v>
      </c>
      <c r="O6" s="5" t="s">
        <v>0</v>
      </c>
      <c r="P6" s="5" t="s">
        <v>8</v>
      </c>
      <c r="Q6" s="25" t="s">
        <v>8</v>
      </c>
      <c r="R6" s="33" t="s">
        <v>32</v>
      </c>
      <c r="Y6" s="5" t="s">
        <v>0</v>
      </c>
      <c r="Z6" s="3" t="s">
        <v>2</v>
      </c>
      <c r="AA6" s="6" t="s">
        <v>5</v>
      </c>
      <c r="AB6" s="5" t="s">
        <v>8</v>
      </c>
      <c r="AC6" s="6" t="s">
        <v>8</v>
      </c>
      <c r="AD6" s="10" t="s">
        <v>9</v>
      </c>
      <c r="AE6" s="3" t="s">
        <v>11</v>
      </c>
      <c r="AF6" s="6" t="s">
        <v>14</v>
      </c>
      <c r="AH6" s="5" t="s">
        <v>0</v>
      </c>
      <c r="AI6" s="3" t="s">
        <v>2</v>
      </c>
      <c r="AJ6" s="6" t="s">
        <v>5</v>
      </c>
      <c r="AK6" s="5" t="s">
        <v>8</v>
      </c>
      <c r="AL6" s="6" t="s">
        <v>8</v>
      </c>
      <c r="AM6" s="10" t="s">
        <v>9</v>
      </c>
      <c r="AN6" s="3" t="s">
        <v>11</v>
      </c>
      <c r="AO6" s="6" t="s">
        <v>14</v>
      </c>
    </row>
    <row r="7" spans="2:41" x14ac:dyDescent="0.3">
      <c r="B7" s="5"/>
      <c r="C7" s="3"/>
      <c r="D7" s="6"/>
      <c r="E7" s="10"/>
      <c r="F7" s="25"/>
      <c r="G7" s="5" t="s">
        <v>19</v>
      </c>
      <c r="H7" s="6" t="s">
        <v>20</v>
      </c>
      <c r="I7" s="10" t="s">
        <v>10</v>
      </c>
      <c r="J7" s="3" t="s">
        <v>12</v>
      </c>
      <c r="K7" s="6" t="s">
        <v>13</v>
      </c>
      <c r="L7" s="10" t="s">
        <v>9</v>
      </c>
      <c r="M7" s="3" t="s">
        <v>10</v>
      </c>
      <c r="N7" s="6" t="s">
        <v>13</v>
      </c>
      <c r="O7" s="5"/>
      <c r="P7" s="5" t="s">
        <v>19</v>
      </c>
      <c r="Q7" s="25" t="s">
        <v>20</v>
      </c>
      <c r="R7" s="33" t="s">
        <v>10</v>
      </c>
      <c r="S7" s="30"/>
      <c r="Y7" s="5"/>
      <c r="Z7" s="3"/>
      <c r="AA7" s="6"/>
      <c r="AB7" s="5" t="s">
        <v>19</v>
      </c>
      <c r="AC7" s="6" t="s">
        <v>20</v>
      </c>
      <c r="AD7" s="10" t="s">
        <v>10</v>
      </c>
      <c r="AE7" s="3" t="s">
        <v>12</v>
      </c>
      <c r="AF7" s="6" t="s">
        <v>13</v>
      </c>
      <c r="AH7" s="5"/>
      <c r="AI7" s="3"/>
      <c r="AJ7" s="6"/>
      <c r="AK7" s="5" t="s">
        <v>19</v>
      </c>
      <c r="AL7" s="6" t="s">
        <v>20</v>
      </c>
      <c r="AM7" s="10" t="s">
        <v>10</v>
      </c>
      <c r="AN7" s="3" t="s">
        <v>12</v>
      </c>
      <c r="AO7" s="6" t="s">
        <v>13</v>
      </c>
    </row>
    <row r="8" spans="2:41" x14ac:dyDescent="0.3">
      <c r="B8" s="20">
        <v>300</v>
      </c>
      <c r="C8" s="2">
        <v>31</v>
      </c>
      <c r="D8" s="21">
        <f>0.434*C8</f>
        <v>13.454000000000001</v>
      </c>
      <c r="E8" s="10"/>
      <c r="F8" s="25"/>
      <c r="G8" s="14">
        <f>(0.4084*B8)/6.06^2</f>
        <v>3.3362742214815544</v>
      </c>
      <c r="H8" s="21">
        <f>(0.4084*B8)/7.98^2</f>
        <v>1.9239828895547135</v>
      </c>
      <c r="I8" s="17">
        <f>(62.14/144)*((G8^2)-(H8)^2)/(2*32.2)</f>
        <v>4.9779915514326263E-2</v>
      </c>
      <c r="J8" s="4">
        <f>D8-I8</f>
        <v>13.404220084485674</v>
      </c>
      <c r="K8" s="7">
        <f>J8/0.434</f>
        <v>30.885299733837957</v>
      </c>
      <c r="L8" s="10">
        <v>0.08</v>
      </c>
      <c r="M8" s="4">
        <f>D8-L8</f>
        <v>13.374000000000001</v>
      </c>
      <c r="N8" s="7">
        <f>M8/0.434</f>
        <v>30.815668202764979</v>
      </c>
      <c r="O8" s="20">
        <v>380</v>
      </c>
      <c r="P8" s="14">
        <f>(0.4084*O8)/6.06^2</f>
        <v>4.2259473472099689</v>
      </c>
      <c r="Q8" s="32">
        <f>(0.4084*O8)/7.98^2</f>
        <v>2.4370449934359706</v>
      </c>
      <c r="R8" s="34">
        <v>0.01</v>
      </c>
      <c r="S8" s="1">
        <v>0.02</v>
      </c>
      <c r="T8" s="1">
        <f>L8-S8</f>
        <v>0.06</v>
      </c>
      <c r="U8" s="1">
        <f>T8+I8</f>
        <v>0.10977991551432625</v>
      </c>
      <c r="V8" s="1">
        <f>D8-U8</f>
        <v>13.344220084485674</v>
      </c>
      <c r="W8" s="1">
        <f>V8/0.434</f>
        <v>30.74705088591169</v>
      </c>
      <c r="X8" s="1"/>
      <c r="Y8" s="20">
        <v>307.5</v>
      </c>
      <c r="Z8" s="2">
        <v>32.569375000000001</v>
      </c>
      <c r="AA8" s="21">
        <f>0.434*Z8</f>
        <v>14.135108750000001</v>
      </c>
      <c r="AB8" s="14">
        <f>(0.4084*Y8)/6.06^2</f>
        <v>3.419681077018593</v>
      </c>
      <c r="AC8" s="21">
        <f>(0.4084*Y8)/7.98^2</f>
        <v>1.9720824617935815</v>
      </c>
      <c r="AD8" s="17">
        <f>(62.14/144)*((AB8^2)-(AC8)^2)/(2*32.2)</f>
        <v>5.2300023737239021E-2</v>
      </c>
      <c r="AE8" s="4">
        <f>AA8-AD8</f>
        <v>14.082808726262762</v>
      </c>
      <c r="AF8" s="7">
        <f>AE8/0.434</f>
        <v>32.448868032863508</v>
      </c>
      <c r="AG8">
        <f>AF8*0.3048</f>
        <v>9.8904149764167979</v>
      </c>
      <c r="AH8" s="20">
        <v>311.25</v>
      </c>
      <c r="AI8" s="2">
        <v>33.368593750000002</v>
      </c>
      <c r="AJ8" s="21">
        <f>0.434*AI8</f>
        <v>14.481969687500001</v>
      </c>
      <c r="AK8" s="14">
        <f>(0.4084*AH8)/6.06^2</f>
        <v>3.4613845047871123</v>
      </c>
      <c r="AL8" s="21">
        <f>(0.4084*AH8)/7.98^2</f>
        <v>1.9961322479130152</v>
      </c>
      <c r="AM8" s="17">
        <f>(62.14/144)*((AK8^2)-(AL8)^2)/(2*32.2)</f>
        <v>5.3583412184092738E-2</v>
      </c>
      <c r="AN8" s="4">
        <f>AJ8-AM8</f>
        <v>14.428386275315908</v>
      </c>
      <c r="AO8" s="7">
        <f>AN8/0.434</f>
        <v>33.245129666626518</v>
      </c>
    </row>
    <row r="9" spans="2:41" x14ac:dyDescent="0.3">
      <c r="B9" s="20">
        <v>400</v>
      </c>
      <c r="C9" s="2">
        <v>30.2</v>
      </c>
      <c r="D9" s="21">
        <f t="shared" ref="D9:D11" si="0">0.434*C9</f>
        <v>13.1068</v>
      </c>
      <c r="E9" s="19">
        <f>PI()*E4^2</f>
        <v>50.014469204414873</v>
      </c>
      <c r="F9" s="26">
        <f>PI()*F4^2</f>
        <v>28.842647993342531</v>
      </c>
      <c r="G9" s="14">
        <f>(0.4084*B9)/6.06^2</f>
        <v>4.4483656286420716</v>
      </c>
      <c r="H9" s="21">
        <f>(0.4084*B9)/7.98^2</f>
        <v>2.5653105194062849</v>
      </c>
      <c r="I9" s="17">
        <f>(62.14/144)*((G9^2)-(H9)^2)/(2*32.2)</f>
        <v>8.8497627581024405E-2</v>
      </c>
      <c r="J9" s="4">
        <f t="shared" ref="J9:J11" si="1">D9-I9</f>
        <v>13.018302372418976</v>
      </c>
      <c r="K9" s="7">
        <f t="shared" ref="K9:K11" si="2">J9/0.434</f>
        <v>29.996088415711927</v>
      </c>
      <c r="L9" s="10">
        <v>0.14000000000000001</v>
      </c>
      <c r="M9" s="4">
        <f t="shared" ref="M9:M11" si="3">D9-L9</f>
        <v>12.966799999999999</v>
      </c>
      <c r="N9" s="7">
        <f t="shared" ref="N9:N11" si="4">M9/0.434</f>
        <v>29.877419354838707</v>
      </c>
      <c r="O9" s="20">
        <v>450</v>
      </c>
      <c r="P9" s="14">
        <f t="shared" ref="P9:P11" si="5">(0.4084*O9)/6.06^2</f>
        <v>5.0044113322223316</v>
      </c>
      <c r="Q9" s="32">
        <f t="shared" ref="Q9:Q11" si="6">(0.4084*O9)/7.98^2</f>
        <v>2.8859743343320705</v>
      </c>
      <c r="R9" s="34">
        <v>0.01</v>
      </c>
      <c r="S9" s="1">
        <v>0.04</v>
      </c>
      <c r="T9" s="1">
        <f t="shared" ref="T9:T11" si="7">L9-S9</f>
        <v>0.1</v>
      </c>
      <c r="U9" s="1">
        <f t="shared" ref="U9:U11" si="8">T9+I9</f>
        <v>0.1884976275810244</v>
      </c>
      <c r="V9" s="1">
        <f t="shared" ref="V9:V11" si="9">D9-U9</f>
        <v>12.918302372418974</v>
      </c>
      <c r="W9" s="1">
        <f t="shared" ref="W9:W11" si="10">V9/0.434</f>
        <v>29.765673669168144</v>
      </c>
      <c r="X9" s="1"/>
      <c r="Y9" s="20">
        <v>410</v>
      </c>
      <c r="Z9" s="2">
        <v>31.728875000000002</v>
      </c>
      <c r="AA9" s="21">
        <f t="shared" ref="AA9:AA11" si="11">0.434*Z9</f>
        <v>13.77033175</v>
      </c>
      <c r="AB9" s="14">
        <f>(0.4084*Y9)/6.06^2</f>
        <v>4.5595747693581243</v>
      </c>
      <c r="AC9" s="21">
        <f>(0.4084*Y9)/7.98^2</f>
        <v>2.629443282391442</v>
      </c>
      <c r="AD9" s="17">
        <f>(62.14/144)*((AB9^2)-(AC9)^2)/(2*32.2)</f>
        <v>9.297781997731383E-2</v>
      </c>
      <c r="AE9" s="4">
        <f>AA9-AD9</f>
        <v>13.677353930022687</v>
      </c>
      <c r="AF9" s="7">
        <f t="shared" ref="AF9:AF11" si="12">AE9/0.434</f>
        <v>31.514640391757343</v>
      </c>
      <c r="AG9">
        <f t="shared" ref="AG9:AG11" si="13">AF9*0.3048</f>
        <v>9.6056623914076393</v>
      </c>
      <c r="AH9" s="20">
        <v>415</v>
      </c>
      <c r="AI9" s="2">
        <v>32.507468750000001</v>
      </c>
      <c r="AJ9" s="21">
        <f t="shared" ref="AJ9:AJ11" si="14">0.434*AI9</f>
        <v>14.1082414375</v>
      </c>
      <c r="AK9" s="14">
        <f>(0.4084*AH9)/6.06^2</f>
        <v>4.6151793397161498</v>
      </c>
      <c r="AL9" s="21">
        <f>(0.4084*AH9)/7.98^2</f>
        <v>2.6615096638840203</v>
      </c>
      <c r="AM9" s="17">
        <f>(62.14/144)*((AK9^2)-(AL9)^2)/(2*32.2)</f>
        <v>9.5259399438387113E-2</v>
      </c>
      <c r="AN9" s="4">
        <f>AJ9-AM9</f>
        <v>14.012982038061613</v>
      </c>
      <c r="AO9" s="7">
        <f t="shared" ref="AO9:AO11" si="15">AN9/0.434</f>
        <v>32.287977046224917</v>
      </c>
    </row>
    <row r="10" spans="2:41" x14ac:dyDescent="0.3">
      <c r="B10" s="20">
        <v>430</v>
      </c>
      <c r="C10" s="2">
        <v>30</v>
      </c>
      <c r="D10" s="21">
        <f t="shared" si="0"/>
        <v>13.02</v>
      </c>
      <c r="E10" s="10"/>
      <c r="F10" s="25"/>
      <c r="G10" s="14">
        <f>(0.4084*B10)/6.06^2</f>
        <v>4.781993050790228</v>
      </c>
      <c r="H10" s="21">
        <f t="shared" ref="H10:H11" si="16">(0.4084*B10)/7.98^2</f>
        <v>2.7577088083617562</v>
      </c>
      <c r="I10" s="17">
        <f>(62.14/144)*((G10^2)-(H10)^2)/(2*32.2)</f>
        <v>0.10227007087332142</v>
      </c>
      <c r="J10" s="4">
        <f t="shared" si="1"/>
        <v>12.917729929126677</v>
      </c>
      <c r="K10" s="7">
        <f t="shared" si="2"/>
        <v>29.764354675407091</v>
      </c>
      <c r="L10" s="10">
        <v>0.16</v>
      </c>
      <c r="M10" s="4">
        <f t="shared" si="3"/>
        <v>12.86</v>
      </c>
      <c r="N10" s="7">
        <f t="shared" si="4"/>
        <v>29.631336405529954</v>
      </c>
      <c r="O10" s="20">
        <v>500</v>
      </c>
      <c r="P10" s="14">
        <f t="shared" si="5"/>
        <v>5.5604570358025907</v>
      </c>
      <c r="Q10" s="32">
        <f t="shared" si="6"/>
        <v>3.2066381492578557</v>
      </c>
      <c r="R10" s="34">
        <v>0.01</v>
      </c>
      <c r="S10" s="1">
        <v>0.04</v>
      </c>
      <c r="T10" s="1">
        <f t="shared" si="7"/>
        <v>0.12</v>
      </c>
      <c r="U10" s="1">
        <f t="shared" si="8"/>
        <v>0.2222700708733214</v>
      </c>
      <c r="V10" s="1">
        <f t="shared" si="9"/>
        <v>12.797729929126678</v>
      </c>
      <c r="W10" s="1">
        <f t="shared" si="10"/>
        <v>29.487856979554557</v>
      </c>
      <c r="X10" s="1"/>
      <c r="Y10" s="20">
        <v>440.75</v>
      </c>
      <c r="Z10" s="2">
        <v>31.518750000000004</v>
      </c>
      <c r="AA10" s="21">
        <f t="shared" si="11"/>
        <v>13.679137500000001</v>
      </c>
      <c r="AB10" s="14">
        <f>(0.4084*Y10)/6.06^2</f>
        <v>4.9015428770599829</v>
      </c>
      <c r="AC10" s="21">
        <f t="shared" ref="AC10:AC11" si="17">(0.4084*Y10)/7.98^2</f>
        <v>2.8266515285708</v>
      </c>
      <c r="AD10" s="17">
        <f>(62.14/144)*((AB10^2)-(AC10)^2)/(2*32.2)</f>
        <v>0.10744749321128326</v>
      </c>
      <c r="AE10" s="4">
        <f>AA10-AD10</f>
        <v>13.571690006788717</v>
      </c>
      <c r="AF10" s="7">
        <f t="shared" si="12"/>
        <v>31.271175130849578</v>
      </c>
      <c r="AG10">
        <f t="shared" si="13"/>
        <v>9.5314541798829513</v>
      </c>
      <c r="AH10" s="20">
        <v>446.125</v>
      </c>
      <c r="AI10" s="2">
        <v>32.292187500000004</v>
      </c>
      <c r="AJ10" s="21">
        <f t="shared" si="14"/>
        <v>14.014809375000002</v>
      </c>
      <c r="AK10" s="14">
        <f>(0.4084*AH10)/6.06^2</f>
        <v>4.9613177901948617</v>
      </c>
      <c r="AL10" s="21">
        <f t="shared" ref="AL10:AL11" si="18">(0.4084*AH10)/7.98^2</f>
        <v>2.8611228886753222</v>
      </c>
      <c r="AM10" s="17">
        <f>(62.14/144)*((AK10^2)-(AL10)^2)/(2*32.2)</f>
        <v>0.11008414347598616</v>
      </c>
      <c r="AN10" s="4">
        <f>AJ10-AM10</f>
        <v>13.904725231524017</v>
      </c>
      <c r="AO10" s="7">
        <f t="shared" si="15"/>
        <v>32.038537399824925</v>
      </c>
    </row>
    <row r="11" spans="2:41" ht="15" thickBot="1" x14ac:dyDescent="0.35">
      <c r="B11" s="22">
        <v>500</v>
      </c>
      <c r="C11" s="23">
        <v>29.5</v>
      </c>
      <c r="D11" s="24">
        <f t="shared" si="0"/>
        <v>12.802999999999999</v>
      </c>
      <c r="E11" s="10"/>
      <c r="F11" s="25"/>
      <c r="G11" s="15">
        <f>(0.4084*B11)/6.06^2</f>
        <v>5.5604570358025907</v>
      </c>
      <c r="H11" s="24">
        <f t="shared" si="16"/>
        <v>3.2066381492578557</v>
      </c>
      <c r="I11" s="18">
        <f>(62.14/144)*((G11^2)-(H11)^2)/(2*32.2)</f>
        <v>0.13827754309535076</v>
      </c>
      <c r="J11" s="8">
        <f t="shared" si="1"/>
        <v>12.664722456904649</v>
      </c>
      <c r="K11" s="9">
        <f t="shared" si="2"/>
        <v>29.181388149549882</v>
      </c>
      <c r="L11" s="11">
        <v>0.21</v>
      </c>
      <c r="M11" s="8">
        <f t="shared" si="3"/>
        <v>12.592999999999998</v>
      </c>
      <c r="N11" s="9">
        <f t="shared" si="4"/>
        <v>29.016129032258061</v>
      </c>
      <c r="O11" s="22">
        <v>550</v>
      </c>
      <c r="P11" s="14">
        <f t="shared" si="5"/>
        <v>6.1165027393828497</v>
      </c>
      <c r="Q11" s="32">
        <f t="shared" si="6"/>
        <v>3.5273019641836418</v>
      </c>
      <c r="R11" s="35">
        <v>0.02</v>
      </c>
      <c r="S11" s="1">
        <v>0.06</v>
      </c>
      <c r="T11" s="1">
        <f t="shared" si="7"/>
        <v>0.15</v>
      </c>
      <c r="U11" s="1">
        <f t="shared" si="8"/>
        <v>0.28827754309535075</v>
      </c>
      <c r="V11" s="1">
        <f t="shared" si="9"/>
        <v>12.514722456904648</v>
      </c>
      <c r="W11" s="1">
        <f t="shared" si="10"/>
        <v>28.835766029734213</v>
      </c>
      <c r="X11" s="1"/>
      <c r="Y11" s="22">
        <v>512.5</v>
      </c>
      <c r="Z11" s="23">
        <v>30.993437500000002</v>
      </c>
      <c r="AA11" s="24">
        <f t="shared" si="11"/>
        <v>13.451151875000001</v>
      </c>
      <c r="AB11" s="15">
        <f>(0.4084*Y11)/6.06^2</f>
        <v>5.6994684616976548</v>
      </c>
      <c r="AC11" s="24">
        <f t="shared" si="17"/>
        <v>3.286804102989302</v>
      </c>
      <c r="AD11" s="18">
        <f>(62.14/144)*((AB11^2)-(AC11)^2)/(2*32.2)</f>
        <v>0.14527784371455282</v>
      </c>
      <c r="AE11" s="8">
        <f>AA11-AD11</f>
        <v>13.305874031285448</v>
      </c>
      <c r="AF11" s="9">
        <f t="shared" si="12"/>
        <v>30.658695924620847</v>
      </c>
      <c r="AG11">
        <f t="shared" si="13"/>
        <v>9.3447705178244345</v>
      </c>
      <c r="AH11" s="22">
        <v>518.75</v>
      </c>
      <c r="AI11" s="23">
        <v>31.753984375000002</v>
      </c>
      <c r="AJ11" s="24">
        <f t="shared" si="14"/>
        <v>13.781229218750001</v>
      </c>
      <c r="AK11" s="15">
        <f>(0.4084*AH11)/6.06^2</f>
        <v>5.7689741746451872</v>
      </c>
      <c r="AL11" s="24">
        <f t="shared" si="18"/>
        <v>3.3268870798550254</v>
      </c>
      <c r="AM11" s="18">
        <f>(62.14/144)*((AK11^2)-(AL11)^2)/(2*32.2)</f>
        <v>0.14884281162247986</v>
      </c>
      <c r="AN11" s="8">
        <f>AJ11-AM11</f>
        <v>13.632386407127521</v>
      </c>
      <c r="AO11" s="9">
        <f t="shared" si="15"/>
        <v>31.411028587851433</v>
      </c>
    </row>
    <row r="14" spans="2:41" x14ac:dyDescent="0.3">
      <c r="B14" t="s">
        <v>23</v>
      </c>
      <c r="C14" s="28">
        <v>4</v>
      </c>
      <c r="D14" t="s">
        <v>24</v>
      </c>
    </row>
    <row r="15" spans="2:41" x14ac:dyDescent="0.3">
      <c r="B15" t="s">
        <v>1</v>
      </c>
      <c r="C15" t="s">
        <v>18</v>
      </c>
    </row>
    <row r="16" spans="2:41" x14ac:dyDescent="0.3">
      <c r="B16" t="s">
        <v>16</v>
      </c>
      <c r="C16" t="s">
        <v>17</v>
      </c>
    </row>
    <row r="22" spans="2:10" x14ac:dyDescent="0.3">
      <c r="B22" t="s">
        <v>28</v>
      </c>
      <c r="C22">
        <v>32.200000000000003</v>
      </c>
      <c r="D22" t="s">
        <v>29</v>
      </c>
    </row>
    <row r="23" spans="2:10" x14ac:dyDescent="0.3">
      <c r="B23" t="s">
        <v>30</v>
      </c>
      <c r="C23">
        <v>62.4</v>
      </c>
      <c r="D23" t="s">
        <v>31</v>
      </c>
      <c r="H23" t="s">
        <v>36</v>
      </c>
      <c r="I23" t="s">
        <v>37</v>
      </c>
      <c r="J23" t="s">
        <v>38</v>
      </c>
    </row>
    <row r="24" spans="2:10" x14ac:dyDescent="0.3">
      <c r="H24">
        <v>400</v>
      </c>
      <c r="I24">
        <v>415</v>
      </c>
      <c r="J24">
        <f>H24/I24</f>
        <v>0.96385542168674698</v>
      </c>
    </row>
    <row r="25" spans="2:10" x14ac:dyDescent="0.3">
      <c r="C25" t="s">
        <v>34</v>
      </c>
      <c r="D25" t="s">
        <v>35</v>
      </c>
      <c r="H25" t="s">
        <v>39</v>
      </c>
      <c r="I25" t="s">
        <v>40</v>
      </c>
    </row>
    <row r="26" spans="2:10" x14ac:dyDescent="0.3">
      <c r="C26" s="2">
        <v>31</v>
      </c>
      <c r="D26">
        <v>300</v>
      </c>
      <c r="H26" s="1">
        <f>D26/J$24</f>
        <v>311.25</v>
      </c>
      <c r="I26" s="1">
        <f>(C26)/((J$24)^2)</f>
        <v>33.368593750000002</v>
      </c>
    </row>
    <row r="27" spans="2:10" x14ac:dyDescent="0.3">
      <c r="C27" s="2">
        <v>30.2</v>
      </c>
      <c r="D27">
        <v>400</v>
      </c>
      <c r="H27" s="1">
        <f t="shared" ref="H27:H29" si="19">D27/J$24</f>
        <v>415</v>
      </c>
      <c r="I27" s="1">
        <f t="shared" ref="I27:I29" si="20">(C27)/((J$24)^2)</f>
        <v>32.507468750000001</v>
      </c>
    </row>
    <row r="28" spans="2:10" x14ac:dyDescent="0.3">
      <c r="C28" s="2">
        <v>30</v>
      </c>
      <c r="D28">
        <v>430</v>
      </c>
      <c r="H28" s="1">
        <f t="shared" si="19"/>
        <v>446.125</v>
      </c>
      <c r="I28" s="1">
        <f t="shared" si="20"/>
        <v>32.292187500000004</v>
      </c>
    </row>
    <row r="29" spans="2:10" ht="15" thickBot="1" x14ac:dyDescent="0.35">
      <c r="C29" s="23">
        <v>29.5</v>
      </c>
      <c r="D29">
        <v>500</v>
      </c>
      <c r="H29" s="1">
        <f t="shared" si="19"/>
        <v>518.75</v>
      </c>
      <c r="I29" s="1">
        <f t="shared" si="20"/>
        <v>31.753984375000002</v>
      </c>
    </row>
  </sheetData>
  <mergeCells count="7">
    <mergeCell ref="AH5:AI5"/>
    <mergeCell ref="AM5:AO5"/>
    <mergeCell ref="B5:C5"/>
    <mergeCell ref="L5:N5"/>
    <mergeCell ref="I5:K5"/>
    <mergeCell ref="Y5:Z5"/>
    <mergeCell ref="AD5:AF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Pentair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2017-04-06T17:28:56Z</dcterms:created>
  <dcterms:modified xsi:type="dcterms:W3CDTF">2017-04-06T20:18:27Z</dcterms:modified>
</cp:coreProperties>
</file>