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380" yWindow="2000" windowWidth="21960" windowHeight="148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2" i="1" l="1"/>
  <c r="H100" i="1"/>
  <c r="H34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6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2" i="1"/>
  <c r="H97" i="1"/>
  <c r="H94" i="1"/>
  <c r="H92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68" i="1"/>
  <c r="H88" i="1"/>
  <c r="H83" i="1"/>
  <c r="H80" i="1"/>
  <c r="H78" i="1"/>
  <c r="H76" i="1"/>
  <c r="H74" i="1"/>
  <c r="H72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68" i="1"/>
  <c r="H70" i="1"/>
  <c r="H90" i="1"/>
  <c r="J83" i="1"/>
  <c r="H31" i="1"/>
  <c r="H28" i="1"/>
  <c r="H26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2" i="1"/>
  <c r="H24" i="1"/>
  <c r="H22" i="1"/>
  <c r="J17" i="1"/>
  <c r="H17" i="1"/>
  <c r="H14" i="1"/>
  <c r="H12" i="1"/>
  <c r="H1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2" i="1"/>
  <c r="H8" i="1"/>
  <c r="H4" i="1"/>
  <c r="H6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2" i="1"/>
</calcChain>
</file>

<file path=xl/sharedStrings.xml><?xml version="1.0" encoding="utf-8"?>
<sst xmlns="http://schemas.openxmlformats.org/spreadsheetml/2006/main" count="45" uniqueCount="28">
  <si>
    <t>Time (min)</t>
  </si>
  <si>
    <t>[O2] ppm</t>
  </si>
  <si>
    <t>[CO2] ppm</t>
  </si>
  <si>
    <t>Time^2</t>
  </si>
  <si>
    <t>X_i*Y_i</t>
  </si>
  <si>
    <t>Sum of X data points squared (X_i)^2</t>
  </si>
  <si>
    <t>Sum of all X_i*Y_i    (time*O2)</t>
  </si>
  <si>
    <t>n*Mean(X)*MEAN(Y)</t>
  </si>
  <si>
    <t>b-value</t>
  </si>
  <si>
    <t>a-value</t>
  </si>
  <si>
    <t>Error calculation</t>
  </si>
  <si>
    <t>Standard deviation in X</t>
  </si>
  <si>
    <t>Standard deviation in Y</t>
  </si>
  <si>
    <t>Covariance</t>
  </si>
  <si>
    <t>Correlation coefficient r*</t>
  </si>
  <si>
    <t>Error</t>
  </si>
  <si>
    <t>O2 linear regression</t>
  </si>
  <si>
    <t>MEAN (X) - Average time</t>
  </si>
  <si>
    <t>MEAN (Y) - Average O2 levels</t>
  </si>
  <si>
    <t>n*(Mean(X))^2</t>
  </si>
  <si>
    <t>(X_i -Mean(X)) * (Y_i-Mean(Y))</t>
  </si>
  <si>
    <t>Correlation coefficient r</t>
  </si>
  <si>
    <t>CO2 linear regression</t>
  </si>
  <si>
    <t>MEAN (Y) - Average CO2 levels</t>
  </si>
  <si>
    <t>X_i * Y_i</t>
  </si>
  <si>
    <t>Error*</t>
  </si>
  <si>
    <t>Trendline O2</t>
  </si>
  <si>
    <t>Trendline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</si>
</sst>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11"/>
      <color theme="11"/>
      <name val="ＭＳ Ｐゴシック"/>
      <family val="2"/>
      <scheme val="minor"/>
    </font>
    <font>
      <b/>
      <sz val="11"/>
      <color theme="1"/>
      <name val="ＭＳ Ｐゴシック"/>
      <scheme val="minor"/>
    </font>
    <font>
      <b/>
      <u/>
      <sz val="11"/>
      <color rgb="FF000000"/>
      <name val="ＭＳ Ｐゴシック"/>
      <scheme val="minor"/>
    </font>
    <font>
      <sz val="11"/>
      <color rgb="FF000000"/>
      <name val="ＭＳ Ｐゴシック"/>
      <family val="2"/>
      <scheme val="minor"/>
    </font>
    <font>
      <b/>
      <sz val="11"/>
      <color rgb="FF000000"/>
      <name val="ＭＳ Ｐゴシック"/>
      <scheme val="minor"/>
    </font>
    <font>
      <sz val="6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[O2] ppm vs.</a:t>
            </a:r>
            <a:r>
              <a:rPr lang="en-US" baseline="0"/>
              <a:t>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[O2] ppm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1"/>
            <c:plus>
              <c:numRef>
                <c:f>Sheet1!$H$31</c:f>
                <c:numCache>
                  <c:formatCode>General</c:formatCode>
                  <c:ptCount val="1"/>
                  <c:pt idx="0">
                    <c:v>-112.0087650925499</c:v>
                  </c:pt>
                </c:numCache>
              </c:numRef>
            </c:plus>
            <c:minus>
              <c:numRef>
                <c:f>Sheet1!$H$31</c:f>
                <c:numCache>
                  <c:formatCode>General</c:formatCode>
                  <c:ptCount val="1"/>
                  <c:pt idx="0">
                    <c:v>-112.0087650925499</c:v>
                  </c:pt>
                </c:numCache>
              </c:numRef>
            </c:minus>
          </c:errBars>
          <c:xVal>
            <c:numRef>
              <c:f>Sheet1!$A$2:$A$62</c:f>
              <c:numCache>
                <c:formatCode>General</c:formatCode>
                <c:ptCount val="61"/>
                <c:pt idx="0">
                  <c:v>0.0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1.0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2.0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3.0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4.0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5.0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6.0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7.0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8.0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9.0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10.0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11.0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12.0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13.0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14.0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15.0</c:v>
                </c:pt>
              </c:numCache>
            </c:numRef>
          </c:xVal>
          <c:yVal>
            <c:numRef>
              <c:f>Sheet1!$B$2:$B$62</c:f>
              <c:numCache>
                <c:formatCode>General</c:formatCode>
                <c:ptCount val="61"/>
                <c:pt idx="0">
                  <c:v>187287.019265</c:v>
                </c:pt>
                <c:pt idx="1">
                  <c:v>187121.31365</c:v>
                </c:pt>
                <c:pt idx="2">
                  <c:v>187038.460842</c:v>
                </c:pt>
                <c:pt idx="3">
                  <c:v>186872.755226</c:v>
                </c:pt>
                <c:pt idx="4">
                  <c:v>186707.049611</c:v>
                </c:pt>
                <c:pt idx="5">
                  <c:v>186629.375103</c:v>
                </c:pt>
                <c:pt idx="6">
                  <c:v>186546.522295</c:v>
                </c:pt>
                <c:pt idx="7">
                  <c:v>186546.522295</c:v>
                </c:pt>
                <c:pt idx="8">
                  <c:v>186380.81668</c:v>
                </c:pt>
                <c:pt idx="9">
                  <c:v>186380.81668</c:v>
                </c:pt>
                <c:pt idx="10">
                  <c:v>186297.963872</c:v>
                </c:pt>
                <c:pt idx="11">
                  <c:v>186297.963872</c:v>
                </c:pt>
                <c:pt idx="12">
                  <c:v>186132.258256</c:v>
                </c:pt>
                <c:pt idx="13">
                  <c:v>186132.258256</c:v>
                </c:pt>
                <c:pt idx="14">
                  <c:v>186049.405448</c:v>
                </c:pt>
                <c:pt idx="15">
                  <c:v>186049.405448</c:v>
                </c:pt>
                <c:pt idx="16">
                  <c:v>186049.405448</c:v>
                </c:pt>
                <c:pt idx="17">
                  <c:v>185966.552641</c:v>
                </c:pt>
                <c:pt idx="18">
                  <c:v>185883.699833</c:v>
                </c:pt>
                <c:pt idx="19">
                  <c:v>185800.847025</c:v>
                </c:pt>
                <c:pt idx="20">
                  <c:v>185717.994217</c:v>
                </c:pt>
                <c:pt idx="21">
                  <c:v>185966.552641</c:v>
                </c:pt>
                <c:pt idx="22">
                  <c:v>185883.699833</c:v>
                </c:pt>
                <c:pt idx="23">
                  <c:v>185717.994217</c:v>
                </c:pt>
                <c:pt idx="24">
                  <c:v>185717.994217</c:v>
                </c:pt>
                <c:pt idx="25">
                  <c:v>185635.141409</c:v>
                </c:pt>
                <c:pt idx="26">
                  <c:v>185717.994217</c:v>
                </c:pt>
                <c:pt idx="27">
                  <c:v>185635.141409</c:v>
                </c:pt>
                <c:pt idx="28">
                  <c:v>185552.288601</c:v>
                </c:pt>
                <c:pt idx="29">
                  <c:v>185469.435794</c:v>
                </c:pt>
                <c:pt idx="30">
                  <c:v>185469.435794</c:v>
                </c:pt>
                <c:pt idx="31">
                  <c:v>185386.582986</c:v>
                </c:pt>
                <c:pt idx="32">
                  <c:v>185386.582986</c:v>
                </c:pt>
                <c:pt idx="33">
                  <c:v>185386.582986</c:v>
                </c:pt>
                <c:pt idx="34">
                  <c:v>185386.582986</c:v>
                </c:pt>
                <c:pt idx="35">
                  <c:v>185303.730178</c:v>
                </c:pt>
                <c:pt idx="36">
                  <c:v>185303.730178</c:v>
                </c:pt>
                <c:pt idx="37">
                  <c:v>185220.87737</c:v>
                </c:pt>
                <c:pt idx="38">
                  <c:v>185138.024562</c:v>
                </c:pt>
                <c:pt idx="39">
                  <c:v>185138.024562</c:v>
                </c:pt>
                <c:pt idx="40">
                  <c:v>185055.171755</c:v>
                </c:pt>
                <c:pt idx="41">
                  <c:v>185055.171755</c:v>
                </c:pt>
                <c:pt idx="42">
                  <c:v>185055.171755</c:v>
                </c:pt>
                <c:pt idx="43">
                  <c:v>184811.791632</c:v>
                </c:pt>
                <c:pt idx="44">
                  <c:v>184811.791632</c:v>
                </c:pt>
                <c:pt idx="45">
                  <c:v>184811.791632</c:v>
                </c:pt>
                <c:pt idx="46">
                  <c:v>184728.938824</c:v>
                </c:pt>
                <c:pt idx="47">
                  <c:v>184728.938824</c:v>
                </c:pt>
                <c:pt idx="48">
                  <c:v>184811.791632</c:v>
                </c:pt>
                <c:pt idx="49">
                  <c:v>184728.938824</c:v>
                </c:pt>
                <c:pt idx="50">
                  <c:v>184646.086016</c:v>
                </c:pt>
                <c:pt idx="51">
                  <c:v>184728.938824</c:v>
                </c:pt>
                <c:pt idx="52">
                  <c:v>184646.086016</c:v>
                </c:pt>
                <c:pt idx="53">
                  <c:v>184646.086016</c:v>
                </c:pt>
                <c:pt idx="54">
                  <c:v>184646.086016</c:v>
                </c:pt>
                <c:pt idx="55">
                  <c:v>184728.938824</c:v>
                </c:pt>
                <c:pt idx="56">
                  <c:v>184646.086016</c:v>
                </c:pt>
                <c:pt idx="57">
                  <c:v>184646.086016</c:v>
                </c:pt>
                <c:pt idx="58">
                  <c:v>184646.086016</c:v>
                </c:pt>
                <c:pt idx="59">
                  <c:v>184646.086016</c:v>
                </c:pt>
                <c:pt idx="60">
                  <c:v>184646.086016</c:v>
                </c:pt>
              </c:numCache>
            </c:numRef>
          </c:yVal>
          <c:smooth val="0"/>
        </c:ser>
        <c:ser>
          <c:idx val="1"/>
          <c:order val="1"/>
          <c:tx>
            <c:v>Trendline O2</c:v>
          </c:tx>
          <c:spPr>
            <a:ln w="28575">
              <a:noFill/>
            </a:ln>
          </c:spPr>
          <c:xVal>
            <c:numRef>
              <c:f>Sheet1!$A$2:$A$62</c:f>
              <c:numCache>
                <c:formatCode>General</c:formatCode>
                <c:ptCount val="61"/>
                <c:pt idx="0">
                  <c:v>0.0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1.0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2.0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3.0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4.0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5.0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6.0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7.0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8.0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9.0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10.0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11.0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12.0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13.0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14.0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15.0</c:v>
                </c:pt>
              </c:numCache>
            </c:numRef>
          </c:xVal>
          <c:yVal>
            <c:numRef>
              <c:f>Sheet1!$E$2:$E$62</c:f>
              <c:numCache>
                <c:formatCode>General</c:formatCode>
                <c:ptCount val="61"/>
                <c:pt idx="0">
                  <c:v>199536.7602162114</c:v>
                </c:pt>
                <c:pt idx="1">
                  <c:v>199179.3675058143</c:v>
                </c:pt>
                <c:pt idx="2">
                  <c:v>198821.9747954172</c:v>
                </c:pt>
                <c:pt idx="3">
                  <c:v>198464.5820850201</c:v>
                </c:pt>
                <c:pt idx="4">
                  <c:v>198107.189374623</c:v>
                </c:pt>
                <c:pt idx="5">
                  <c:v>197749.7966642259</c:v>
                </c:pt>
                <c:pt idx="6">
                  <c:v>197392.4039538288</c:v>
                </c:pt>
                <c:pt idx="7">
                  <c:v>197035.0112434317</c:v>
                </c:pt>
                <c:pt idx="8">
                  <c:v>196677.6185330346</c:v>
                </c:pt>
                <c:pt idx="9">
                  <c:v>196320.2258226375</c:v>
                </c:pt>
                <c:pt idx="10">
                  <c:v>195962.8331122404</c:v>
                </c:pt>
                <c:pt idx="11">
                  <c:v>195605.4404018433</c:v>
                </c:pt>
                <c:pt idx="12">
                  <c:v>195248.0476914462</c:v>
                </c:pt>
                <c:pt idx="13">
                  <c:v>194890.6549810491</c:v>
                </c:pt>
                <c:pt idx="14">
                  <c:v>194533.262270652</c:v>
                </c:pt>
                <c:pt idx="15">
                  <c:v>194175.8695602549</c:v>
                </c:pt>
                <c:pt idx="16">
                  <c:v>193818.4768498578</c:v>
                </c:pt>
                <c:pt idx="17">
                  <c:v>193461.0841394607</c:v>
                </c:pt>
                <c:pt idx="18">
                  <c:v>193103.6914290636</c:v>
                </c:pt>
                <c:pt idx="19">
                  <c:v>192746.2987186665</c:v>
                </c:pt>
                <c:pt idx="20">
                  <c:v>192388.9060082694</c:v>
                </c:pt>
                <c:pt idx="21">
                  <c:v>192031.5132978723</c:v>
                </c:pt>
                <c:pt idx="22">
                  <c:v>191674.1205874752</c:v>
                </c:pt>
                <c:pt idx="23">
                  <c:v>191316.7278770781</c:v>
                </c:pt>
                <c:pt idx="24">
                  <c:v>190959.335166681</c:v>
                </c:pt>
                <c:pt idx="25">
                  <c:v>190601.942456284</c:v>
                </c:pt>
                <c:pt idx="26">
                  <c:v>190244.5497458868</c:v>
                </c:pt>
                <c:pt idx="27">
                  <c:v>189887.1570354897</c:v>
                </c:pt>
                <c:pt idx="28">
                  <c:v>189529.7643250927</c:v>
                </c:pt>
                <c:pt idx="29">
                  <c:v>189172.3716146956</c:v>
                </c:pt>
                <c:pt idx="30">
                  <c:v>188814.9789042984</c:v>
                </c:pt>
                <c:pt idx="31">
                  <c:v>188457.5861939014</c:v>
                </c:pt>
                <c:pt idx="32">
                  <c:v>188100.1934835043</c:v>
                </c:pt>
                <c:pt idx="33">
                  <c:v>187742.8007731072</c:v>
                </c:pt>
                <c:pt idx="34">
                  <c:v>187385.4080627101</c:v>
                </c:pt>
                <c:pt idx="35">
                  <c:v>187028.015352313</c:v>
                </c:pt>
                <c:pt idx="36">
                  <c:v>186670.6226419159</c:v>
                </c:pt>
                <c:pt idx="37">
                  <c:v>186313.2299315188</c:v>
                </c:pt>
                <c:pt idx="38">
                  <c:v>185955.8372211217</c:v>
                </c:pt>
                <c:pt idx="39">
                  <c:v>185598.4445107246</c:v>
                </c:pt>
                <c:pt idx="40">
                  <c:v>185241.0518003275</c:v>
                </c:pt>
                <c:pt idx="41">
                  <c:v>184883.6590899304</c:v>
                </c:pt>
                <c:pt idx="42">
                  <c:v>184526.2663795333</c:v>
                </c:pt>
                <c:pt idx="43">
                  <c:v>184168.8736691362</c:v>
                </c:pt>
                <c:pt idx="44">
                  <c:v>183811.4809587391</c:v>
                </c:pt>
                <c:pt idx="45">
                  <c:v>183454.088248342</c:v>
                </c:pt>
                <c:pt idx="46">
                  <c:v>183096.6955379449</c:v>
                </c:pt>
                <c:pt idx="47">
                  <c:v>182739.3028275478</c:v>
                </c:pt>
                <c:pt idx="48">
                  <c:v>182381.9101171507</c:v>
                </c:pt>
                <c:pt idx="49">
                  <c:v>182024.5174067536</c:v>
                </c:pt>
                <c:pt idx="50">
                  <c:v>181667.1246963565</c:v>
                </c:pt>
                <c:pt idx="51">
                  <c:v>181309.7319859594</c:v>
                </c:pt>
                <c:pt idx="52">
                  <c:v>180952.3392755623</c:v>
                </c:pt>
                <c:pt idx="53">
                  <c:v>180594.9465651652</c:v>
                </c:pt>
                <c:pt idx="54">
                  <c:v>180237.5538547681</c:v>
                </c:pt>
                <c:pt idx="55">
                  <c:v>179880.161144371</c:v>
                </c:pt>
                <c:pt idx="56">
                  <c:v>179522.7684339739</c:v>
                </c:pt>
                <c:pt idx="57">
                  <c:v>179165.3757235768</c:v>
                </c:pt>
                <c:pt idx="58">
                  <c:v>178807.9830131797</c:v>
                </c:pt>
                <c:pt idx="59">
                  <c:v>178450.5903027827</c:v>
                </c:pt>
                <c:pt idx="60">
                  <c:v>178093.1975923855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631496"/>
        <c:axId val="717634536"/>
      </c:scatterChart>
      <c:valAx>
        <c:axId val="71763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7634536"/>
        <c:crosses val="autoZero"/>
        <c:crossBetween val="midCat"/>
      </c:valAx>
      <c:valAx>
        <c:axId val="717634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76314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[CO2] ppm vs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Sheet1!$B$67</c:f>
              <c:strCache>
                <c:ptCount val="1"/>
                <c:pt idx="0">
                  <c:v>[CO2] ppm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Sheet1!$H$102</c:f>
                <c:numCache>
                  <c:formatCode>General</c:formatCode>
                  <c:ptCount val="1"/>
                  <c:pt idx="0">
                    <c:v>3.661144919869496</c:v>
                  </c:pt>
                </c:numCache>
              </c:numRef>
            </c:plus>
            <c:minus>
              <c:numRef>
                <c:f>Sheet1!$H$102</c:f>
                <c:numCache>
                  <c:formatCode>General</c:formatCode>
                  <c:ptCount val="1"/>
                  <c:pt idx="0">
                    <c:v>3.661144919869496</c:v>
                  </c:pt>
                </c:numCache>
              </c:numRef>
            </c:minus>
          </c:errBars>
          <c:xVal>
            <c:numRef>
              <c:f>Sheet1!$A$68:$A$128</c:f>
              <c:numCache>
                <c:formatCode>General</c:formatCode>
                <c:ptCount val="61"/>
                <c:pt idx="0">
                  <c:v>0.0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1.0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2.0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3.0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4.0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5.0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6.0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7.0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8.0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9.0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10.0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11.0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12.0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13.0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14.0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15.0</c:v>
                </c:pt>
              </c:numCache>
            </c:numRef>
          </c:xVal>
          <c:yVal>
            <c:numRef>
              <c:f>Sheet1!$B$68:$B$128</c:f>
              <c:numCache>
                <c:formatCode>General</c:formatCode>
                <c:ptCount val="61"/>
                <c:pt idx="0">
                  <c:v>1207.35168457</c:v>
                </c:pt>
                <c:pt idx="1">
                  <c:v>1266.47949219</c:v>
                </c:pt>
                <c:pt idx="2">
                  <c:v>1266.47949219</c:v>
                </c:pt>
                <c:pt idx="3">
                  <c:v>1266.47949219</c:v>
                </c:pt>
                <c:pt idx="4">
                  <c:v>1296.99707031</c:v>
                </c:pt>
                <c:pt idx="5">
                  <c:v>1296.99707031</c:v>
                </c:pt>
                <c:pt idx="6">
                  <c:v>1296.99707031</c:v>
                </c:pt>
                <c:pt idx="7">
                  <c:v>1296.99707031</c:v>
                </c:pt>
                <c:pt idx="8">
                  <c:v>1358.03222656</c:v>
                </c:pt>
                <c:pt idx="9">
                  <c:v>1358.03222656</c:v>
                </c:pt>
                <c:pt idx="10">
                  <c:v>1388.54980469</c:v>
                </c:pt>
                <c:pt idx="11">
                  <c:v>1388.54980469</c:v>
                </c:pt>
                <c:pt idx="12">
                  <c:v>1388.54980469</c:v>
                </c:pt>
                <c:pt idx="13">
                  <c:v>1419.06738281</c:v>
                </c:pt>
                <c:pt idx="14">
                  <c:v>1419.06738281</c:v>
                </c:pt>
                <c:pt idx="15">
                  <c:v>1419.06738281</c:v>
                </c:pt>
                <c:pt idx="16">
                  <c:v>1449.58496094</c:v>
                </c:pt>
                <c:pt idx="17">
                  <c:v>1449.58496094</c:v>
                </c:pt>
                <c:pt idx="18">
                  <c:v>1480.10253906</c:v>
                </c:pt>
                <c:pt idx="19">
                  <c:v>1510.62011719</c:v>
                </c:pt>
                <c:pt idx="20">
                  <c:v>1510.62011719</c:v>
                </c:pt>
                <c:pt idx="21">
                  <c:v>1661.30065918</c:v>
                </c:pt>
                <c:pt idx="22">
                  <c:v>1571.65527344</c:v>
                </c:pt>
                <c:pt idx="23">
                  <c:v>1541.13769531</c:v>
                </c:pt>
                <c:pt idx="24">
                  <c:v>1602.17285156</c:v>
                </c:pt>
                <c:pt idx="25">
                  <c:v>1571.65527344</c:v>
                </c:pt>
                <c:pt idx="26">
                  <c:v>1602.17285156</c:v>
                </c:pt>
                <c:pt idx="27">
                  <c:v>1602.17285156</c:v>
                </c:pt>
                <c:pt idx="28">
                  <c:v>1602.17285156</c:v>
                </c:pt>
                <c:pt idx="29">
                  <c:v>1602.17285156</c:v>
                </c:pt>
                <c:pt idx="30">
                  <c:v>1630.78308105</c:v>
                </c:pt>
                <c:pt idx="31">
                  <c:v>1661.30065918</c:v>
                </c:pt>
                <c:pt idx="32">
                  <c:v>1661.30065918</c:v>
                </c:pt>
                <c:pt idx="33">
                  <c:v>1661.30065918</c:v>
                </c:pt>
                <c:pt idx="34">
                  <c:v>1691.8182373</c:v>
                </c:pt>
                <c:pt idx="35">
                  <c:v>1691.8182373</c:v>
                </c:pt>
                <c:pt idx="36">
                  <c:v>1691.8182373</c:v>
                </c:pt>
                <c:pt idx="37">
                  <c:v>1691.8182373</c:v>
                </c:pt>
                <c:pt idx="38">
                  <c:v>1691.8182373</c:v>
                </c:pt>
                <c:pt idx="39">
                  <c:v>1722.33581543</c:v>
                </c:pt>
                <c:pt idx="40">
                  <c:v>1752.85339355</c:v>
                </c:pt>
                <c:pt idx="41">
                  <c:v>1752.85339355</c:v>
                </c:pt>
                <c:pt idx="42">
                  <c:v>1752.85339355</c:v>
                </c:pt>
                <c:pt idx="43">
                  <c:v>1783.37097168</c:v>
                </c:pt>
                <c:pt idx="44">
                  <c:v>1783.37097168</c:v>
                </c:pt>
                <c:pt idx="45">
                  <c:v>1783.37097168</c:v>
                </c:pt>
                <c:pt idx="46">
                  <c:v>1783.37097168</c:v>
                </c:pt>
                <c:pt idx="47">
                  <c:v>1844.40612793</c:v>
                </c:pt>
                <c:pt idx="48">
                  <c:v>1813.8885498</c:v>
                </c:pt>
                <c:pt idx="49">
                  <c:v>1844.40612793</c:v>
                </c:pt>
                <c:pt idx="50">
                  <c:v>1844.40612793</c:v>
                </c:pt>
                <c:pt idx="51">
                  <c:v>1874.92370605</c:v>
                </c:pt>
                <c:pt idx="52">
                  <c:v>1874.92370605</c:v>
                </c:pt>
                <c:pt idx="53">
                  <c:v>1874.92370605</c:v>
                </c:pt>
                <c:pt idx="54">
                  <c:v>1874.92370605</c:v>
                </c:pt>
                <c:pt idx="55">
                  <c:v>1874.92370605</c:v>
                </c:pt>
                <c:pt idx="56">
                  <c:v>1905.44128418</c:v>
                </c:pt>
                <c:pt idx="57">
                  <c:v>1905.44128418</c:v>
                </c:pt>
                <c:pt idx="58">
                  <c:v>1935.9588623</c:v>
                </c:pt>
                <c:pt idx="59">
                  <c:v>1935.9588623</c:v>
                </c:pt>
                <c:pt idx="60">
                  <c:v>1935.9588623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695176"/>
        <c:axId val="717698168"/>
      </c:scatterChart>
      <c:valAx>
        <c:axId val="71769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7698168"/>
        <c:crosses val="autoZero"/>
        <c:crossBetween val="midCat"/>
      </c:valAx>
      <c:valAx>
        <c:axId val="717698168"/>
        <c:scaling>
          <c:orientation val="minMax"/>
          <c:min val="9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7695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[O2] ppm vs.</a:t>
            </a:r>
            <a:r>
              <a:rPr lang="en-US" baseline="0"/>
              <a:t>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[O2] ppm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1"/>
            <c:plus>
              <c:numRef>
                <c:f>Sheet1!$H$31</c:f>
                <c:numCache>
                  <c:formatCode>General</c:formatCode>
                  <c:ptCount val="1"/>
                  <c:pt idx="0">
                    <c:v>-112.0087650925499</c:v>
                  </c:pt>
                </c:numCache>
              </c:numRef>
            </c:plus>
            <c:minus>
              <c:numRef>
                <c:f>Sheet1!$H$31</c:f>
                <c:numCache>
                  <c:formatCode>General</c:formatCode>
                  <c:ptCount val="1"/>
                  <c:pt idx="0">
                    <c:v>-112.0087650925499</c:v>
                  </c:pt>
                </c:numCache>
              </c:numRef>
            </c:minus>
          </c:errBars>
          <c:xVal>
            <c:numRef>
              <c:f>Sheet1!$A$2:$A$62</c:f>
              <c:numCache>
                <c:formatCode>General</c:formatCode>
                <c:ptCount val="61"/>
                <c:pt idx="0">
                  <c:v>0.0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1.0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2.0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3.0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4.0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5.0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6.0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7.0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8.0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9.0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10.0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11.0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12.0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13.0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14.0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15.0</c:v>
                </c:pt>
              </c:numCache>
            </c:numRef>
          </c:xVal>
          <c:yVal>
            <c:numRef>
              <c:f>Sheet1!$B$2:$B$62</c:f>
              <c:numCache>
                <c:formatCode>General</c:formatCode>
                <c:ptCount val="61"/>
                <c:pt idx="0">
                  <c:v>187287.019265</c:v>
                </c:pt>
                <c:pt idx="1">
                  <c:v>187121.31365</c:v>
                </c:pt>
                <c:pt idx="2">
                  <c:v>187038.460842</c:v>
                </c:pt>
                <c:pt idx="3">
                  <c:v>186872.755226</c:v>
                </c:pt>
                <c:pt idx="4">
                  <c:v>186707.049611</c:v>
                </c:pt>
                <c:pt idx="5">
                  <c:v>186629.375103</c:v>
                </c:pt>
                <c:pt idx="6">
                  <c:v>186546.522295</c:v>
                </c:pt>
                <c:pt idx="7">
                  <c:v>186546.522295</c:v>
                </c:pt>
                <c:pt idx="8">
                  <c:v>186380.81668</c:v>
                </c:pt>
                <c:pt idx="9">
                  <c:v>186380.81668</c:v>
                </c:pt>
                <c:pt idx="10">
                  <c:v>186297.963872</c:v>
                </c:pt>
                <c:pt idx="11">
                  <c:v>186297.963872</c:v>
                </c:pt>
                <c:pt idx="12">
                  <c:v>186132.258256</c:v>
                </c:pt>
                <c:pt idx="13">
                  <c:v>186132.258256</c:v>
                </c:pt>
                <c:pt idx="14">
                  <c:v>186049.405448</c:v>
                </c:pt>
                <c:pt idx="15">
                  <c:v>186049.405448</c:v>
                </c:pt>
                <c:pt idx="16">
                  <c:v>186049.405448</c:v>
                </c:pt>
                <c:pt idx="17">
                  <c:v>185966.552641</c:v>
                </c:pt>
                <c:pt idx="18">
                  <c:v>185883.699833</c:v>
                </c:pt>
                <c:pt idx="19">
                  <c:v>185800.847025</c:v>
                </c:pt>
                <c:pt idx="20">
                  <c:v>185717.994217</c:v>
                </c:pt>
                <c:pt idx="21">
                  <c:v>185966.552641</c:v>
                </c:pt>
                <c:pt idx="22">
                  <c:v>185883.699833</c:v>
                </c:pt>
                <c:pt idx="23">
                  <c:v>185717.994217</c:v>
                </c:pt>
                <c:pt idx="24">
                  <c:v>185717.994217</c:v>
                </c:pt>
                <c:pt idx="25">
                  <c:v>185635.141409</c:v>
                </c:pt>
                <c:pt idx="26">
                  <c:v>185717.994217</c:v>
                </c:pt>
                <c:pt idx="27">
                  <c:v>185635.141409</c:v>
                </c:pt>
                <c:pt idx="28">
                  <c:v>185552.288601</c:v>
                </c:pt>
                <c:pt idx="29">
                  <c:v>185469.435794</c:v>
                </c:pt>
                <c:pt idx="30">
                  <c:v>185469.435794</c:v>
                </c:pt>
                <c:pt idx="31">
                  <c:v>185386.582986</c:v>
                </c:pt>
                <c:pt idx="32">
                  <c:v>185386.582986</c:v>
                </c:pt>
                <c:pt idx="33">
                  <c:v>185386.582986</c:v>
                </c:pt>
                <c:pt idx="34">
                  <c:v>185386.582986</c:v>
                </c:pt>
                <c:pt idx="35">
                  <c:v>185303.730178</c:v>
                </c:pt>
                <c:pt idx="36">
                  <c:v>185303.730178</c:v>
                </c:pt>
                <c:pt idx="37">
                  <c:v>185220.87737</c:v>
                </c:pt>
                <c:pt idx="38">
                  <c:v>185138.024562</c:v>
                </c:pt>
                <c:pt idx="39">
                  <c:v>185138.024562</c:v>
                </c:pt>
                <c:pt idx="40">
                  <c:v>185055.171755</c:v>
                </c:pt>
                <c:pt idx="41">
                  <c:v>185055.171755</c:v>
                </c:pt>
                <c:pt idx="42">
                  <c:v>185055.171755</c:v>
                </c:pt>
                <c:pt idx="43">
                  <c:v>184811.791632</c:v>
                </c:pt>
                <c:pt idx="44">
                  <c:v>184811.791632</c:v>
                </c:pt>
                <c:pt idx="45">
                  <c:v>184811.791632</c:v>
                </c:pt>
                <c:pt idx="46">
                  <c:v>184728.938824</c:v>
                </c:pt>
                <c:pt idx="47">
                  <c:v>184728.938824</c:v>
                </c:pt>
                <c:pt idx="48">
                  <c:v>184811.791632</c:v>
                </c:pt>
                <c:pt idx="49">
                  <c:v>184728.938824</c:v>
                </c:pt>
                <c:pt idx="50">
                  <c:v>184646.086016</c:v>
                </c:pt>
                <c:pt idx="51">
                  <c:v>184728.938824</c:v>
                </c:pt>
                <c:pt idx="52">
                  <c:v>184646.086016</c:v>
                </c:pt>
                <c:pt idx="53">
                  <c:v>184646.086016</c:v>
                </c:pt>
                <c:pt idx="54">
                  <c:v>184646.086016</c:v>
                </c:pt>
                <c:pt idx="55">
                  <c:v>184728.938824</c:v>
                </c:pt>
                <c:pt idx="56">
                  <c:v>184646.086016</c:v>
                </c:pt>
                <c:pt idx="57">
                  <c:v>184646.086016</c:v>
                </c:pt>
                <c:pt idx="58">
                  <c:v>184646.086016</c:v>
                </c:pt>
                <c:pt idx="59">
                  <c:v>184646.086016</c:v>
                </c:pt>
                <c:pt idx="60">
                  <c:v>184646.086016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728616"/>
        <c:axId val="717731608"/>
      </c:scatterChart>
      <c:valAx>
        <c:axId val="71772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7731608"/>
        <c:crosses val="autoZero"/>
        <c:crossBetween val="midCat"/>
      </c:valAx>
      <c:valAx>
        <c:axId val="717731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7728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[CO2] ppm vs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Sheet1!$B$67</c:f>
              <c:strCache>
                <c:ptCount val="1"/>
                <c:pt idx="0">
                  <c:v>[CO2] ppm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Sheet1!$H$102</c:f>
                <c:numCache>
                  <c:formatCode>General</c:formatCode>
                  <c:ptCount val="1"/>
                  <c:pt idx="0">
                    <c:v>3.661144919869496</c:v>
                  </c:pt>
                </c:numCache>
              </c:numRef>
            </c:plus>
            <c:minus>
              <c:numRef>
                <c:f>Sheet1!$H$102</c:f>
                <c:numCache>
                  <c:formatCode>General</c:formatCode>
                  <c:ptCount val="1"/>
                  <c:pt idx="0">
                    <c:v>3.661144919869496</c:v>
                  </c:pt>
                </c:numCache>
              </c:numRef>
            </c:minus>
          </c:errBars>
          <c:xVal>
            <c:numRef>
              <c:f>Sheet1!$A$68:$A$128</c:f>
              <c:numCache>
                <c:formatCode>General</c:formatCode>
                <c:ptCount val="61"/>
                <c:pt idx="0">
                  <c:v>0.0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1.0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2.0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3.0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4.0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5.0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6.0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7.0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8.0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9.0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10.0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11.0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12.0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13.0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14.0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15.0</c:v>
                </c:pt>
              </c:numCache>
            </c:numRef>
          </c:xVal>
          <c:yVal>
            <c:numRef>
              <c:f>Sheet1!$B$68:$B$128</c:f>
              <c:numCache>
                <c:formatCode>General</c:formatCode>
                <c:ptCount val="61"/>
                <c:pt idx="0">
                  <c:v>1207.35168457</c:v>
                </c:pt>
                <c:pt idx="1">
                  <c:v>1266.47949219</c:v>
                </c:pt>
                <c:pt idx="2">
                  <c:v>1266.47949219</c:v>
                </c:pt>
                <c:pt idx="3">
                  <c:v>1266.47949219</c:v>
                </c:pt>
                <c:pt idx="4">
                  <c:v>1296.99707031</c:v>
                </c:pt>
                <c:pt idx="5">
                  <c:v>1296.99707031</c:v>
                </c:pt>
                <c:pt idx="6">
                  <c:v>1296.99707031</c:v>
                </c:pt>
                <c:pt idx="7">
                  <c:v>1296.99707031</c:v>
                </c:pt>
                <c:pt idx="8">
                  <c:v>1358.03222656</c:v>
                </c:pt>
                <c:pt idx="9">
                  <c:v>1358.03222656</c:v>
                </c:pt>
                <c:pt idx="10">
                  <c:v>1388.54980469</c:v>
                </c:pt>
                <c:pt idx="11">
                  <c:v>1388.54980469</c:v>
                </c:pt>
                <c:pt idx="12">
                  <c:v>1388.54980469</c:v>
                </c:pt>
                <c:pt idx="13">
                  <c:v>1419.06738281</c:v>
                </c:pt>
                <c:pt idx="14">
                  <c:v>1419.06738281</c:v>
                </c:pt>
                <c:pt idx="15">
                  <c:v>1419.06738281</c:v>
                </c:pt>
                <c:pt idx="16">
                  <c:v>1449.58496094</c:v>
                </c:pt>
                <c:pt idx="17">
                  <c:v>1449.58496094</c:v>
                </c:pt>
                <c:pt idx="18">
                  <c:v>1480.10253906</c:v>
                </c:pt>
                <c:pt idx="19">
                  <c:v>1510.62011719</c:v>
                </c:pt>
                <c:pt idx="20">
                  <c:v>1510.62011719</c:v>
                </c:pt>
                <c:pt idx="21">
                  <c:v>1661.30065918</c:v>
                </c:pt>
                <c:pt idx="22">
                  <c:v>1571.65527344</c:v>
                </c:pt>
                <c:pt idx="23">
                  <c:v>1541.13769531</c:v>
                </c:pt>
                <c:pt idx="24">
                  <c:v>1602.17285156</c:v>
                </c:pt>
                <c:pt idx="25">
                  <c:v>1571.65527344</c:v>
                </c:pt>
                <c:pt idx="26">
                  <c:v>1602.17285156</c:v>
                </c:pt>
                <c:pt idx="27">
                  <c:v>1602.17285156</c:v>
                </c:pt>
                <c:pt idx="28">
                  <c:v>1602.17285156</c:v>
                </c:pt>
                <c:pt idx="29">
                  <c:v>1602.17285156</c:v>
                </c:pt>
                <c:pt idx="30">
                  <c:v>1630.78308105</c:v>
                </c:pt>
                <c:pt idx="31">
                  <c:v>1661.30065918</c:v>
                </c:pt>
                <c:pt idx="32">
                  <c:v>1661.30065918</c:v>
                </c:pt>
                <c:pt idx="33">
                  <c:v>1661.30065918</c:v>
                </c:pt>
                <c:pt idx="34">
                  <c:v>1691.8182373</c:v>
                </c:pt>
                <c:pt idx="35">
                  <c:v>1691.8182373</c:v>
                </c:pt>
                <c:pt idx="36">
                  <c:v>1691.8182373</c:v>
                </c:pt>
                <c:pt idx="37">
                  <c:v>1691.8182373</c:v>
                </c:pt>
                <c:pt idx="38">
                  <c:v>1691.8182373</c:v>
                </c:pt>
                <c:pt idx="39">
                  <c:v>1722.33581543</c:v>
                </c:pt>
                <c:pt idx="40">
                  <c:v>1752.85339355</c:v>
                </c:pt>
                <c:pt idx="41">
                  <c:v>1752.85339355</c:v>
                </c:pt>
                <c:pt idx="42">
                  <c:v>1752.85339355</c:v>
                </c:pt>
                <c:pt idx="43">
                  <c:v>1783.37097168</c:v>
                </c:pt>
                <c:pt idx="44">
                  <c:v>1783.37097168</c:v>
                </c:pt>
                <c:pt idx="45">
                  <c:v>1783.37097168</c:v>
                </c:pt>
                <c:pt idx="46">
                  <c:v>1783.37097168</c:v>
                </c:pt>
                <c:pt idx="47">
                  <c:v>1844.40612793</c:v>
                </c:pt>
                <c:pt idx="48">
                  <c:v>1813.8885498</c:v>
                </c:pt>
                <c:pt idx="49">
                  <c:v>1844.40612793</c:v>
                </c:pt>
                <c:pt idx="50">
                  <c:v>1844.40612793</c:v>
                </c:pt>
                <c:pt idx="51">
                  <c:v>1874.92370605</c:v>
                </c:pt>
                <c:pt idx="52">
                  <c:v>1874.92370605</c:v>
                </c:pt>
                <c:pt idx="53">
                  <c:v>1874.92370605</c:v>
                </c:pt>
                <c:pt idx="54">
                  <c:v>1874.92370605</c:v>
                </c:pt>
                <c:pt idx="55">
                  <c:v>1874.92370605</c:v>
                </c:pt>
                <c:pt idx="56">
                  <c:v>1905.44128418</c:v>
                </c:pt>
                <c:pt idx="57">
                  <c:v>1905.44128418</c:v>
                </c:pt>
                <c:pt idx="58">
                  <c:v>1935.9588623</c:v>
                </c:pt>
                <c:pt idx="59">
                  <c:v>1935.9588623</c:v>
                </c:pt>
                <c:pt idx="60">
                  <c:v>1935.9588623</c:v>
                </c:pt>
              </c:numCache>
            </c:numRef>
          </c:yVal>
          <c:smooth val="0"/>
        </c:ser>
        <c:ser>
          <c:idx val="1"/>
          <c:order val="1"/>
          <c:tx>
            <c:v>Trendline CO2</c:v>
          </c:tx>
          <c:spPr>
            <a:ln w="28575">
              <a:noFill/>
            </a:ln>
          </c:spPr>
          <c:xVal>
            <c:numRef>
              <c:f>Sheet1!$A$68:$A$128</c:f>
              <c:numCache>
                <c:formatCode>General</c:formatCode>
                <c:ptCount val="61"/>
                <c:pt idx="0">
                  <c:v>0.0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1.0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2.0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3.0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4.0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5.0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6.0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7.0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8.0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9.0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10.0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11.0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12.0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13.0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14.0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15.0</c:v>
                </c:pt>
              </c:numCache>
            </c:numRef>
          </c:xVal>
          <c:yVal>
            <c:numRef>
              <c:f>Sheet1!$E$68:$E$128</c:f>
              <c:numCache>
                <c:formatCode>General</c:formatCode>
                <c:ptCount val="61"/>
                <c:pt idx="0">
                  <c:v>1349.817696264698</c:v>
                </c:pt>
                <c:pt idx="1">
                  <c:v>1359.451794233877</c:v>
                </c:pt>
                <c:pt idx="2">
                  <c:v>1369.085892203057</c:v>
                </c:pt>
                <c:pt idx="3">
                  <c:v>1378.719990172236</c:v>
                </c:pt>
                <c:pt idx="4">
                  <c:v>1388.354088141415</c:v>
                </c:pt>
                <c:pt idx="5">
                  <c:v>1397.988186110594</c:v>
                </c:pt>
                <c:pt idx="6">
                  <c:v>1407.622284079774</c:v>
                </c:pt>
                <c:pt idx="7">
                  <c:v>1417.256382048953</c:v>
                </c:pt>
                <c:pt idx="8">
                  <c:v>1426.890480018132</c:v>
                </c:pt>
                <c:pt idx="9">
                  <c:v>1436.524577987312</c:v>
                </c:pt>
                <c:pt idx="10">
                  <c:v>1446.158675956491</c:v>
                </c:pt>
                <c:pt idx="11">
                  <c:v>1455.79277392567</c:v>
                </c:pt>
                <c:pt idx="12">
                  <c:v>1465.426871894849</c:v>
                </c:pt>
                <c:pt idx="13">
                  <c:v>1475.060969864029</c:v>
                </c:pt>
                <c:pt idx="14">
                  <c:v>1484.695067833208</c:v>
                </c:pt>
                <c:pt idx="15">
                  <c:v>1494.329165802387</c:v>
                </c:pt>
                <c:pt idx="16">
                  <c:v>1503.963263771567</c:v>
                </c:pt>
                <c:pt idx="17">
                  <c:v>1513.597361740746</c:v>
                </c:pt>
                <c:pt idx="18">
                  <c:v>1523.231459709925</c:v>
                </c:pt>
                <c:pt idx="19">
                  <c:v>1532.865557679104</c:v>
                </c:pt>
                <c:pt idx="20">
                  <c:v>1542.499655648284</c:v>
                </c:pt>
                <c:pt idx="21">
                  <c:v>1552.133753617463</c:v>
                </c:pt>
                <c:pt idx="22">
                  <c:v>1561.767851586642</c:v>
                </c:pt>
                <c:pt idx="23">
                  <c:v>1571.401949555821</c:v>
                </c:pt>
                <c:pt idx="24">
                  <c:v>1581.036047525001</c:v>
                </c:pt>
                <c:pt idx="25">
                  <c:v>1590.67014549418</c:v>
                </c:pt>
                <c:pt idx="26">
                  <c:v>1600.304243463359</c:v>
                </c:pt>
                <c:pt idx="27">
                  <c:v>1609.938341432539</c:v>
                </c:pt>
                <c:pt idx="28">
                  <c:v>1619.572439401718</c:v>
                </c:pt>
                <c:pt idx="29">
                  <c:v>1629.206537370897</c:v>
                </c:pt>
                <c:pt idx="30">
                  <c:v>1638.840635340076</c:v>
                </c:pt>
                <c:pt idx="31">
                  <c:v>1648.474733309256</c:v>
                </c:pt>
                <c:pt idx="32">
                  <c:v>1658.108831278435</c:v>
                </c:pt>
                <c:pt idx="33">
                  <c:v>1667.742929247614</c:v>
                </c:pt>
                <c:pt idx="34">
                  <c:v>1677.377027216794</c:v>
                </c:pt>
                <c:pt idx="35">
                  <c:v>1687.011125185973</c:v>
                </c:pt>
                <c:pt idx="36">
                  <c:v>1696.645223155152</c:v>
                </c:pt>
                <c:pt idx="37">
                  <c:v>1706.279321124331</c:v>
                </c:pt>
                <c:pt idx="38">
                  <c:v>1715.913419093511</c:v>
                </c:pt>
                <c:pt idx="39">
                  <c:v>1725.54751706269</c:v>
                </c:pt>
                <c:pt idx="40">
                  <c:v>1735.181615031869</c:v>
                </c:pt>
                <c:pt idx="41">
                  <c:v>1744.815713001049</c:v>
                </c:pt>
                <c:pt idx="42">
                  <c:v>1754.449810970228</c:v>
                </c:pt>
                <c:pt idx="43">
                  <c:v>1764.083908939407</c:v>
                </c:pt>
                <c:pt idx="44">
                  <c:v>1773.718006908586</c:v>
                </c:pt>
                <c:pt idx="45">
                  <c:v>1783.352104877766</c:v>
                </c:pt>
                <c:pt idx="46">
                  <c:v>1792.986202846945</c:v>
                </c:pt>
                <c:pt idx="47">
                  <c:v>1802.620300816124</c:v>
                </c:pt>
                <c:pt idx="48">
                  <c:v>1812.254398785303</c:v>
                </c:pt>
                <c:pt idx="49">
                  <c:v>1821.888496754483</c:v>
                </c:pt>
                <c:pt idx="50">
                  <c:v>1831.522594723662</c:v>
                </c:pt>
                <c:pt idx="51">
                  <c:v>1841.156692692841</c:v>
                </c:pt>
                <c:pt idx="52">
                  <c:v>1850.790790662021</c:v>
                </c:pt>
                <c:pt idx="53">
                  <c:v>1860.4248886312</c:v>
                </c:pt>
                <c:pt idx="54">
                  <c:v>1870.058986600379</c:v>
                </c:pt>
                <c:pt idx="55">
                  <c:v>1879.693084569558</c:v>
                </c:pt>
                <c:pt idx="56">
                  <c:v>1889.327182538738</c:v>
                </c:pt>
                <c:pt idx="57">
                  <c:v>1898.961280507917</c:v>
                </c:pt>
                <c:pt idx="58">
                  <c:v>1908.595378477096</c:v>
                </c:pt>
                <c:pt idx="59">
                  <c:v>1918.229476446275</c:v>
                </c:pt>
                <c:pt idx="60">
                  <c:v>1927.863574415455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6264"/>
        <c:axId val="452729256"/>
      </c:scatterChart>
      <c:valAx>
        <c:axId val="452726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2729256"/>
        <c:crosses val="autoZero"/>
        <c:crossBetween val="midCat"/>
      </c:valAx>
      <c:valAx>
        <c:axId val="452729256"/>
        <c:scaling>
          <c:orientation val="minMax"/>
          <c:min val="9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2726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41274</xdr:colOff>
      <xdr:row>24</xdr:row>
      <xdr:rowOff>123824</xdr:rowOff>
    </xdr:from>
    <xdr:to>
      <xdr:col>24</xdr:col>
      <xdr:colOff>482599</xdr:colOff>
      <xdr:row>47</xdr:row>
      <xdr:rowOff>63499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365124</xdr:colOff>
      <xdr:row>65</xdr:row>
      <xdr:rowOff>133350</xdr:rowOff>
    </xdr:from>
    <xdr:to>
      <xdr:col>25</xdr:col>
      <xdr:colOff>203199</xdr:colOff>
      <xdr:row>92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647700</xdr:colOff>
      <xdr:row>0</xdr:row>
      <xdr:rowOff>0</xdr:rowOff>
    </xdr:from>
    <xdr:to>
      <xdr:col>24</xdr:col>
      <xdr:colOff>415925</xdr:colOff>
      <xdr:row>22</xdr:row>
      <xdr:rowOff>117475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431800</xdr:colOff>
      <xdr:row>95</xdr:row>
      <xdr:rowOff>25400</xdr:rowOff>
    </xdr:from>
    <xdr:to>
      <xdr:col>25</xdr:col>
      <xdr:colOff>269875</xdr:colOff>
      <xdr:row>121</xdr:row>
      <xdr:rowOff>107950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topLeftCell="D44" workbookViewId="0">
      <selection activeCell="E68" sqref="E68"/>
    </sheetView>
  </sheetViews>
  <sheetFormatPr baseColWidth="10" defaultColWidth="8.83203125" defaultRowHeight="17" x14ac:dyDescent="0"/>
  <cols>
    <col min="8" max="8" width="9.1640625" bestFit="1" customWidth="1"/>
  </cols>
  <sheetData>
    <row r="1" spans="1:13">
      <c r="A1" s="1" t="s">
        <v>0</v>
      </c>
      <c r="B1" s="1" t="s">
        <v>1</v>
      </c>
      <c r="C1" s="1" t="s">
        <v>3</v>
      </c>
      <c r="D1" s="1" t="s">
        <v>4</v>
      </c>
      <c r="E1" s="1" t="s">
        <v>26</v>
      </c>
      <c r="H1" s="2" t="s">
        <v>16</v>
      </c>
      <c r="I1" s="2"/>
      <c r="J1" s="3"/>
      <c r="M1" s="1" t="s">
        <v>20</v>
      </c>
    </row>
    <row r="2" spans="1:13">
      <c r="A2">
        <v>0</v>
      </c>
      <c r="B2">
        <v>187287.01926500001</v>
      </c>
      <c r="C2">
        <f>A2^2</f>
        <v>0</v>
      </c>
      <c r="D2">
        <f>A2*B2</f>
        <v>0</v>
      </c>
      <c r="E2">
        <f>J$17+H$17*A2</f>
        <v>199536.76021621138</v>
      </c>
      <c r="H2" s="3"/>
      <c r="I2" s="3"/>
      <c r="J2" s="3"/>
      <c r="M2">
        <f>(A2-H$4)*(B2-H$6)</f>
        <v>10288.132541261733</v>
      </c>
    </row>
    <row r="3" spans="1:13">
      <c r="A3">
        <v>0.25</v>
      </c>
      <c r="B3">
        <v>187121.31365</v>
      </c>
      <c r="C3">
        <f t="shared" ref="C3:C62" si="0">A3^2</f>
        <v>6.25E-2</v>
      </c>
      <c r="D3">
        <f t="shared" ref="D3:D62" si="1">A3*B3</f>
        <v>46780.328412499999</v>
      </c>
      <c r="E3">
        <f t="shared" ref="E3:E62" si="2">J$17+H$17*A3</f>
        <v>199179.36750581427</v>
      </c>
      <c r="H3" s="4" t="s">
        <v>17</v>
      </c>
      <c r="I3" s="4"/>
      <c r="J3" s="4"/>
      <c r="M3">
        <f t="shared" ref="M3:M62" si="3">(A3-H$4)*(B3-H$6)</f>
        <v>11172.895630861858</v>
      </c>
    </row>
    <row r="4" spans="1:13">
      <c r="A4">
        <v>0.5</v>
      </c>
      <c r="B4">
        <v>187038.460842</v>
      </c>
      <c r="C4">
        <f t="shared" si="0"/>
        <v>0.25</v>
      </c>
      <c r="D4">
        <f t="shared" si="1"/>
        <v>93519.230421</v>
      </c>
      <c r="E4">
        <f t="shared" si="2"/>
        <v>198821.97479541719</v>
      </c>
      <c r="H4" s="3">
        <f>SUM(A2:A62)/60</f>
        <v>7.625</v>
      </c>
      <c r="I4" s="3"/>
      <c r="J4" s="3"/>
      <c r="M4">
        <f t="shared" si="3"/>
        <v>11384.479663086851</v>
      </c>
    </row>
    <row r="5" spans="1:13">
      <c r="A5">
        <v>0.75</v>
      </c>
      <c r="B5">
        <v>186872.75522600001</v>
      </c>
      <c r="C5">
        <f t="shared" si="0"/>
        <v>0.5625</v>
      </c>
      <c r="D5">
        <f t="shared" si="1"/>
        <v>140154.56641950001</v>
      </c>
      <c r="E5">
        <f t="shared" si="2"/>
        <v>198464.58208502008</v>
      </c>
      <c r="H5" s="4" t="s">
        <v>18</v>
      </c>
      <c r="I5" s="4"/>
      <c r="J5" s="4"/>
      <c r="M5">
        <f t="shared" si="3"/>
        <v>12124.250346311819</v>
      </c>
    </row>
    <row r="6" spans="1:13">
      <c r="A6">
        <v>1</v>
      </c>
      <c r="B6">
        <v>186707.04961099999</v>
      </c>
      <c r="C6">
        <f t="shared" si="0"/>
        <v>1</v>
      </c>
      <c r="D6">
        <f t="shared" si="1"/>
        <v>186707.04961099999</v>
      </c>
      <c r="E6">
        <f t="shared" si="2"/>
        <v>198107.18937462298</v>
      </c>
      <c r="H6" s="3">
        <f>SUM(B2:B62)/60</f>
        <v>188636.28254909991</v>
      </c>
      <c r="I6" s="3"/>
      <c r="J6" s="3"/>
      <c r="M6">
        <f t="shared" si="3"/>
        <v>12781.168214911933</v>
      </c>
    </row>
    <row r="7" spans="1:13">
      <c r="A7">
        <v>1.25</v>
      </c>
      <c r="B7">
        <v>186629.375103</v>
      </c>
      <c r="C7">
        <f t="shared" si="0"/>
        <v>1.5625</v>
      </c>
      <c r="D7">
        <f t="shared" si="1"/>
        <v>233286.71887874999</v>
      </c>
      <c r="E7">
        <f t="shared" si="2"/>
        <v>197749.7966642259</v>
      </c>
      <c r="H7" s="4" t="s">
        <v>5</v>
      </c>
      <c r="I7" s="4"/>
      <c r="J7" s="4"/>
      <c r="M7">
        <f t="shared" si="3"/>
        <v>12794.034968886932</v>
      </c>
    </row>
    <row r="8" spans="1:13">
      <c r="A8">
        <v>1.5</v>
      </c>
      <c r="B8">
        <v>186546.522295</v>
      </c>
      <c r="C8">
        <f t="shared" si="0"/>
        <v>2.25</v>
      </c>
      <c r="D8">
        <f t="shared" si="1"/>
        <v>279819.78344249999</v>
      </c>
      <c r="E8">
        <f t="shared" si="2"/>
        <v>197392.40395382879</v>
      </c>
      <c r="H8" s="3">
        <f>SUM(C2:C62)</f>
        <v>4613.125</v>
      </c>
      <c r="I8" s="3"/>
      <c r="J8" s="3"/>
      <c r="M8">
        <f t="shared" si="3"/>
        <v>12799.78155636193</v>
      </c>
    </row>
    <row r="9" spans="1:13">
      <c r="A9">
        <v>1.75</v>
      </c>
      <c r="B9">
        <v>186546.522295</v>
      </c>
      <c r="C9">
        <f t="shared" si="0"/>
        <v>3.0625</v>
      </c>
      <c r="D9">
        <f t="shared" si="1"/>
        <v>326456.41401625</v>
      </c>
      <c r="E9">
        <f t="shared" si="2"/>
        <v>197035.01124343168</v>
      </c>
      <c r="H9" s="4" t="s">
        <v>6</v>
      </c>
      <c r="I9" s="4"/>
      <c r="J9" s="4"/>
      <c r="M9">
        <f t="shared" si="3"/>
        <v>12277.341492836953</v>
      </c>
    </row>
    <row r="10" spans="1:13">
      <c r="A10">
        <v>2</v>
      </c>
      <c r="B10">
        <v>186380.81667999999</v>
      </c>
      <c r="C10">
        <f t="shared" si="0"/>
        <v>4</v>
      </c>
      <c r="D10">
        <f t="shared" si="1"/>
        <v>372761.63335999998</v>
      </c>
      <c r="E10">
        <f t="shared" si="2"/>
        <v>196677.61853303461</v>
      </c>
      <c r="H10" s="3">
        <f>SUM(D2:D62)</f>
        <v>84693278.810314268</v>
      </c>
      <c r="I10" s="3"/>
      <c r="J10" s="3"/>
      <c r="M10">
        <f t="shared" si="3"/>
        <v>12686.995513687052</v>
      </c>
    </row>
    <row r="11" spans="1:13">
      <c r="A11">
        <v>2.25</v>
      </c>
      <c r="B11">
        <v>186380.81667999999</v>
      </c>
      <c r="C11">
        <f t="shared" si="0"/>
        <v>5.0625</v>
      </c>
      <c r="D11">
        <f t="shared" si="1"/>
        <v>419356.83752999996</v>
      </c>
      <c r="E11">
        <f t="shared" si="2"/>
        <v>196320.2258226375</v>
      </c>
      <c r="H11" s="4" t="s">
        <v>7</v>
      </c>
      <c r="I11" s="4"/>
      <c r="J11" s="3"/>
      <c r="M11">
        <f t="shared" si="3"/>
        <v>12123.129046412072</v>
      </c>
    </row>
    <row r="12" spans="1:13">
      <c r="A12">
        <v>2.5</v>
      </c>
      <c r="B12">
        <v>186297.96387199999</v>
      </c>
      <c r="C12">
        <f t="shared" si="0"/>
        <v>6.25</v>
      </c>
      <c r="D12">
        <f t="shared" si="1"/>
        <v>465744.90967999998</v>
      </c>
      <c r="E12">
        <f t="shared" si="2"/>
        <v>195962.83311224042</v>
      </c>
      <c r="H12" s="3">
        <f>60*H4*H6</f>
        <v>86301099.266213208</v>
      </c>
      <c r="I12" s="3"/>
      <c r="J12" s="3"/>
      <c r="M12">
        <f t="shared" si="3"/>
        <v>11983.883220137071</v>
      </c>
    </row>
    <row r="13" spans="1:13">
      <c r="A13">
        <v>2.75</v>
      </c>
      <c r="B13">
        <v>186297.96387199999</v>
      </c>
      <c r="C13">
        <f t="shared" si="0"/>
        <v>7.5625</v>
      </c>
      <c r="D13">
        <f t="shared" si="1"/>
        <v>512319.40064799995</v>
      </c>
      <c r="E13">
        <f t="shared" si="2"/>
        <v>195605.44040184331</v>
      </c>
      <c r="H13" s="4" t="s">
        <v>19</v>
      </c>
      <c r="I13" s="4"/>
      <c r="J13" s="3"/>
      <c r="M13">
        <f t="shared" si="3"/>
        <v>11399.303550862092</v>
      </c>
    </row>
    <row r="14" spans="1:13">
      <c r="A14">
        <v>3</v>
      </c>
      <c r="B14">
        <v>186132.258256</v>
      </c>
      <c r="C14">
        <f t="shared" si="0"/>
        <v>9</v>
      </c>
      <c r="D14">
        <f t="shared" si="1"/>
        <v>558396.774768</v>
      </c>
      <c r="E14">
        <f t="shared" si="2"/>
        <v>195248.04769144621</v>
      </c>
      <c r="H14" s="3">
        <f>60*H4^2</f>
        <v>3488.4375</v>
      </c>
      <c r="I14" s="3"/>
      <c r="J14" s="3"/>
      <c r="M14">
        <f t="shared" si="3"/>
        <v>11581.112355587076</v>
      </c>
    </row>
    <row r="15" spans="1:13">
      <c r="A15">
        <v>3.25</v>
      </c>
      <c r="B15">
        <v>186132.258256</v>
      </c>
      <c r="C15">
        <f t="shared" si="0"/>
        <v>10.5625</v>
      </c>
      <c r="D15">
        <f t="shared" si="1"/>
        <v>604929.839332</v>
      </c>
      <c r="E15">
        <f t="shared" si="2"/>
        <v>194890.65498104913</v>
      </c>
      <c r="H15" s="3"/>
      <c r="I15" s="3"/>
      <c r="J15" s="3"/>
      <c r="M15">
        <f t="shared" si="3"/>
        <v>10955.106282312099</v>
      </c>
    </row>
    <row r="16" spans="1:13">
      <c r="A16">
        <v>3.5</v>
      </c>
      <c r="B16">
        <v>186049.405448</v>
      </c>
      <c r="C16">
        <f t="shared" si="0"/>
        <v>12.25</v>
      </c>
      <c r="D16">
        <f t="shared" si="1"/>
        <v>651172.91906800005</v>
      </c>
      <c r="E16">
        <f t="shared" si="2"/>
        <v>194533.26227065202</v>
      </c>
      <c r="H16" s="4" t="s">
        <v>8</v>
      </c>
      <c r="I16" s="3"/>
      <c r="J16" s="4" t="s">
        <v>9</v>
      </c>
      <c r="M16">
        <f t="shared" si="3"/>
        <v>10670.868042037106</v>
      </c>
    </row>
    <row r="17" spans="1:13">
      <c r="A17">
        <v>3.75</v>
      </c>
      <c r="B17">
        <v>186049.405448</v>
      </c>
      <c r="C17">
        <f t="shared" si="0"/>
        <v>14.0625</v>
      </c>
      <c r="D17">
        <f t="shared" si="1"/>
        <v>697685.27043000003</v>
      </c>
      <c r="E17">
        <f t="shared" si="2"/>
        <v>194175.86956025491</v>
      </c>
      <c r="H17" s="3">
        <f>(H10-H12)/(H8-H14)</f>
        <v>-1429.5708415883885</v>
      </c>
      <c r="I17" s="3"/>
      <c r="J17" s="3">
        <f>H6-H17*H4</f>
        <v>199536.76021621138</v>
      </c>
      <c r="M17">
        <f t="shared" si="3"/>
        <v>10024.14876676213</v>
      </c>
    </row>
    <row r="18" spans="1:13">
      <c r="A18">
        <v>4</v>
      </c>
      <c r="B18">
        <v>186049.405448</v>
      </c>
      <c r="C18">
        <f t="shared" si="0"/>
        <v>16</v>
      </c>
      <c r="D18">
        <f t="shared" si="1"/>
        <v>744197.62179200002</v>
      </c>
      <c r="E18">
        <f t="shared" si="2"/>
        <v>193818.47684985783</v>
      </c>
      <c r="H18" s="3"/>
      <c r="I18" s="3"/>
      <c r="J18" s="3"/>
      <c r="M18">
        <f t="shared" si="3"/>
        <v>9377.4294914871534</v>
      </c>
    </row>
    <row r="19" spans="1:13">
      <c r="A19">
        <v>4.25</v>
      </c>
      <c r="B19">
        <v>185966.55264099999</v>
      </c>
      <c r="C19">
        <f t="shared" si="0"/>
        <v>18.0625</v>
      </c>
      <c r="D19">
        <f t="shared" si="1"/>
        <v>790357.84872424998</v>
      </c>
      <c r="E19">
        <f t="shared" si="2"/>
        <v>193461.08413946073</v>
      </c>
      <c r="H19" s="2" t="s">
        <v>10</v>
      </c>
      <c r="I19" s="2"/>
      <c r="J19" s="3"/>
      <c r="M19">
        <f t="shared" si="3"/>
        <v>9010.3384398372364</v>
      </c>
    </row>
    <row r="20" spans="1:13">
      <c r="A20">
        <v>4.5</v>
      </c>
      <c r="B20">
        <v>185883.69983299999</v>
      </c>
      <c r="C20">
        <f t="shared" si="0"/>
        <v>20.25</v>
      </c>
      <c r="D20">
        <f t="shared" si="1"/>
        <v>836476.64924850001</v>
      </c>
      <c r="E20">
        <f t="shared" si="2"/>
        <v>193103.69142906362</v>
      </c>
      <c r="H20" s="4"/>
      <c r="I20" s="4"/>
      <c r="J20" s="4"/>
      <c r="M20">
        <f t="shared" si="3"/>
        <v>8601.8209878122434</v>
      </c>
    </row>
    <row r="21" spans="1:13">
      <c r="A21">
        <v>4.75</v>
      </c>
      <c r="B21">
        <v>185800.847025</v>
      </c>
      <c r="C21">
        <f t="shared" si="0"/>
        <v>22.5625</v>
      </c>
      <c r="D21">
        <f t="shared" si="1"/>
        <v>882554.02336875</v>
      </c>
      <c r="E21">
        <f t="shared" si="2"/>
        <v>192746.29871866654</v>
      </c>
      <c r="H21" s="4" t="s">
        <v>11</v>
      </c>
      <c r="I21" s="4"/>
      <c r="J21" s="4"/>
      <c r="M21">
        <f t="shared" si="3"/>
        <v>8151.8771317872524</v>
      </c>
    </row>
    <row r="22" spans="1:13">
      <c r="A22">
        <v>5</v>
      </c>
      <c r="B22">
        <v>185717.994217</v>
      </c>
      <c r="C22">
        <f t="shared" si="0"/>
        <v>25</v>
      </c>
      <c r="D22">
        <f t="shared" si="1"/>
        <v>928589.97108499997</v>
      </c>
      <c r="E22">
        <f t="shared" si="2"/>
        <v>192388.90600826943</v>
      </c>
      <c r="H22" s="3">
        <f>STDEV(A2:A62)</f>
        <v>4.4382335074516606</v>
      </c>
      <c r="I22" s="3"/>
      <c r="J22" s="3"/>
      <c r="M22">
        <f t="shared" si="3"/>
        <v>7660.5068717622635</v>
      </c>
    </row>
    <row r="23" spans="1:13">
      <c r="A23">
        <v>5.25</v>
      </c>
      <c r="B23">
        <v>185966.55264099999</v>
      </c>
      <c r="C23">
        <f t="shared" si="0"/>
        <v>27.5625</v>
      </c>
      <c r="D23">
        <f t="shared" si="1"/>
        <v>976324.40136524988</v>
      </c>
      <c r="E23">
        <f t="shared" si="2"/>
        <v>192031.51329787233</v>
      </c>
      <c r="H23" s="4" t="s">
        <v>12</v>
      </c>
      <c r="I23" s="4"/>
      <c r="J23" s="4"/>
      <c r="M23">
        <f t="shared" si="3"/>
        <v>6340.6085317373145</v>
      </c>
    </row>
    <row r="24" spans="1:13">
      <c r="A24">
        <v>5.5</v>
      </c>
      <c r="B24">
        <v>185883.69983299999</v>
      </c>
      <c r="C24">
        <f t="shared" si="0"/>
        <v>30.25</v>
      </c>
      <c r="D24">
        <f t="shared" si="1"/>
        <v>1022360.3490815</v>
      </c>
      <c r="E24">
        <f t="shared" si="2"/>
        <v>191674.12058747525</v>
      </c>
      <c r="H24" s="3">
        <f>STDEV(B2:B62)</f>
        <v>741.08407221053426</v>
      </c>
      <c r="I24" s="3"/>
      <c r="J24" s="3"/>
      <c r="M24">
        <f t="shared" si="3"/>
        <v>5849.2382717123255</v>
      </c>
    </row>
    <row r="25" spans="1:13">
      <c r="A25">
        <v>5.75</v>
      </c>
      <c r="B25">
        <v>185717.994217</v>
      </c>
      <c r="C25">
        <f t="shared" si="0"/>
        <v>33.0625</v>
      </c>
      <c r="D25">
        <f t="shared" si="1"/>
        <v>1067878.4667477501</v>
      </c>
      <c r="E25">
        <f t="shared" si="2"/>
        <v>191316.72787707814</v>
      </c>
      <c r="H25" s="4" t="s">
        <v>13</v>
      </c>
      <c r="I25" s="4"/>
      <c r="J25" s="4"/>
      <c r="M25">
        <f t="shared" si="3"/>
        <v>5471.7906226873311</v>
      </c>
    </row>
    <row r="26" spans="1:13">
      <c r="A26">
        <v>6</v>
      </c>
      <c r="B26">
        <v>185717.994217</v>
      </c>
      <c r="C26">
        <f t="shared" si="0"/>
        <v>36</v>
      </c>
      <c r="D26">
        <f t="shared" si="1"/>
        <v>1114307.9653020001</v>
      </c>
      <c r="E26">
        <f t="shared" si="2"/>
        <v>190959.33516668103</v>
      </c>
      <c r="H26" s="3">
        <f>SUM(M2:M62)/60</f>
        <v>-2824.4800243685572</v>
      </c>
      <c r="I26" s="3"/>
      <c r="J26" s="3"/>
      <c r="M26">
        <f t="shared" si="3"/>
        <v>4742.2185396623536</v>
      </c>
    </row>
    <row r="27" spans="1:13">
      <c r="A27">
        <v>6.25</v>
      </c>
      <c r="B27">
        <v>185635.141409</v>
      </c>
      <c r="C27">
        <f t="shared" si="0"/>
        <v>39.0625</v>
      </c>
      <c r="D27">
        <f t="shared" si="1"/>
        <v>1160219.6338062501</v>
      </c>
      <c r="E27">
        <f t="shared" si="2"/>
        <v>190601.94245628396</v>
      </c>
      <c r="H27" s="4" t="s">
        <v>14</v>
      </c>
      <c r="I27" s="3"/>
      <c r="J27" s="3"/>
      <c r="M27">
        <f t="shared" si="3"/>
        <v>4126.5690676373706</v>
      </c>
    </row>
    <row r="28" spans="1:13">
      <c r="A28">
        <v>6.5</v>
      </c>
      <c r="B28">
        <v>185717.994217</v>
      </c>
      <c r="C28">
        <f t="shared" si="0"/>
        <v>42.25</v>
      </c>
      <c r="D28">
        <f t="shared" si="1"/>
        <v>1207166.9624105</v>
      </c>
      <c r="E28">
        <f t="shared" si="2"/>
        <v>190244.54974588685</v>
      </c>
      <c r="H28" s="4">
        <f>H26/(H22*H24)</f>
        <v>-0.85873839380135297</v>
      </c>
      <c r="I28" s="4"/>
      <c r="J28" s="4"/>
      <c r="M28">
        <f t="shared" si="3"/>
        <v>3283.0743736123986</v>
      </c>
    </row>
    <row r="29" spans="1:13">
      <c r="A29">
        <v>6.75</v>
      </c>
      <c r="B29">
        <v>185635.141409</v>
      </c>
      <c r="C29">
        <f t="shared" si="0"/>
        <v>45.5625</v>
      </c>
      <c r="D29">
        <f t="shared" si="1"/>
        <v>1253037.20451075</v>
      </c>
      <c r="E29">
        <f t="shared" si="2"/>
        <v>189887.15703548974</v>
      </c>
      <c r="H29" s="3"/>
      <c r="I29" s="3"/>
      <c r="J29" s="3"/>
      <c r="M29">
        <f t="shared" si="3"/>
        <v>2625.9984975874177</v>
      </c>
    </row>
    <row r="30" spans="1:13">
      <c r="A30">
        <v>7</v>
      </c>
      <c r="B30">
        <v>185552.28860100001</v>
      </c>
      <c r="C30">
        <f t="shared" si="0"/>
        <v>49</v>
      </c>
      <c r="D30">
        <f t="shared" si="1"/>
        <v>1298866.020207</v>
      </c>
      <c r="E30">
        <f t="shared" si="2"/>
        <v>189529.76432509266</v>
      </c>
      <c r="H30" s="4" t="s">
        <v>25</v>
      </c>
      <c r="I30" s="4"/>
      <c r="J30" s="3"/>
      <c r="M30">
        <f t="shared" si="3"/>
        <v>1927.4962175624387</v>
      </c>
    </row>
    <row r="31" spans="1:13">
      <c r="A31">
        <v>7.25</v>
      </c>
      <c r="B31">
        <v>185469.43579399999</v>
      </c>
      <c r="C31">
        <f t="shared" si="0"/>
        <v>52.5625</v>
      </c>
      <c r="D31">
        <f t="shared" si="1"/>
        <v>1344653.4095065</v>
      </c>
      <c r="E31">
        <f t="shared" si="2"/>
        <v>189172.37161469556</v>
      </c>
      <c r="H31">
        <f>(H17/SQRT(58))*SQRT((1/H28^2)-1)</f>
        <v>-112.00876509254985</v>
      </c>
      <c r="M31">
        <f t="shared" si="3"/>
        <v>1187.5675331624698</v>
      </c>
    </row>
    <row r="32" spans="1:13">
      <c r="A32">
        <v>7.5</v>
      </c>
      <c r="B32">
        <v>185469.43579399999</v>
      </c>
      <c r="C32">
        <f t="shared" si="0"/>
        <v>56.25</v>
      </c>
      <c r="D32">
        <f t="shared" si="1"/>
        <v>1391020.7684549999</v>
      </c>
      <c r="E32">
        <f t="shared" si="2"/>
        <v>188814.97890429845</v>
      </c>
      <c r="M32">
        <f t="shared" si="3"/>
        <v>395.85584438748992</v>
      </c>
    </row>
    <row r="33" spans="1:13">
      <c r="A33">
        <v>7.75</v>
      </c>
      <c r="B33">
        <v>185386.58298599999</v>
      </c>
      <c r="C33">
        <f t="shared" si="0"/>
        <v>60.0625</v>
      </c>
      <c r="D33">
        <f t="shared" si="1"/>
        <v>1436746.0181415</v>
      </c>
      <c r="E33">
        <f t="shared" si="2"/>
        <v>188457.58619390137</v>
      </c>
      <c r="H33" s="1" t="s">
        <v>21</v>
      </c>
      <c r="M33">
        <f t="shared" si="3"/>
        <v>-406.21244538748942</v>
      </c>
    </row>
    <row r="34" spans="1:13">
      <c r="A34">
        <v>8</v>
      </c>
      <c r="B34">
        <v>185386.58298599999</v>
      </c>
      <c r="C34">
        <f t="shared" si="0"/>
        <v>64</v>
      </c>
      <c r="D34">
        <f t="shared" si="1"/>
        <v>1483092.663888</v>
      </c>
      <c r="E34">
        <f t="shared" si="2"/>
        <v>188100.19348350426</v>
      </c>
      <c r="H34">
        <f>H17*(H22/H24)</f>
        <v>-8.5614702141526706</v>
      </c>
      <c r="M34">
        <f t="shared" si="3"/>
        <v>-1218.6373361624683</v>
      </c>
    </row>
    <row r="35" spans="1:13">
      <c r="A35">
        <v>8.25</v>
      </c>
      <c r="B35">
        <v>185386.58298599999</v>
      </c>
      <c r="C35">
        <f t="shared" si="0"/>
        <v>68.0625</v>
      </c>
      <c r="D35">
        <f t="shared" si="1"/>
        <v>1529439.3096345</v>
      </c>
      <c r="E35">
        <f t="shared" si="2"/>
        <v>187742.80077310718</v>
      </c>
      <c r="M35">
        <f t="shared" si="3"/>
        <v>-2031.0622269374471</v>
      </c>
    </row>
    <row r="36" spans="1:13">
      <c r="A36">
        <v>8.5</v>
      </c>
      <c r="B36">
        <v>185386.58298599999</v>
      </c>
      <c r="C36">
        <f t="shared" si="0"/>
        <v>72.25</v>
      </c>
      <c r="D36">
        <f t="shared" si="1"/>
        <v>1575785.9553809999</v>
      </c>
      <c r="E36">
        <f t="shared" si="2"/>
        <v>187385.40806271008</v>
      </c>
      <c r="M36">
        <f t="shared" si="3"/>
        <v>-2843.487117712426</v>
      </c>
    </row>
    <row r="37" spans="1:13">
      <c r="A37">
        <v>8.75</v>
      </c>
      <c r="B37">
        <v>185303.730178</v>
      </c>
      <c r="C37">
        <f t="shared" si="0"/>
        <v>76.5625</v>
      </c>
      <c r="D37">
        <f t="shared" si="1"/>
        <v>1621407.6390575001</v>
      </c>
      <c r="E37">
        <f t="shared" si="2"/>
        <v>187028.01535231297</v>
      </c>
      <c r="M37">
        <f t="shared" si="3"/>
        <v>-3749.1214174874003</v>
      </c>
    </row>
    <row r="38" spans="1:13">
      <c r="A38">
        <v>9</v>
      </c>
      <c r="B38">
        <v>185303.730178</v>
      </c>
      <c r="C38">
        <f t="shared" si="0"/>
        <v>81</v>
      </c>
      <c r="D38">
        <f t="shared" si="1"/>
        <v>1667733.5716019999</v>
      </c>
      <c r="E38">
        <f t="shared" si="2"/>
        <v>186670.62264191589</v>
      </c>
      <c r="M38">
        <f t="shared" si="3"/>
        <v>-4582.2595102623782</v>
      </c>
    </row>
    <row r="39" spans="1:13">
      <c r="A39">
        <v>9.25</v>
      </c>
      <c r="B39">
        <v>185220.87737</v>
      </c>
      <c r="C39">
        <f t="shared" si="0"/>
        <v>85.5625</v>
      </c>
      <c r="D39">
        <f t="shared" si="1"/>
        <v>1713293.1156725001</v>
      </c>
      <c r="E39">
        <f t="shared" si="2"/>
        <v>186313.22993151878</v>
      </c>
      <c r="M39">
        <f t="shared" si="3"/>
        <v>-5550.0334160373495</v>
      </c>
    </row>
    <row r="40" spans="1:13">
      <c r="A40">
        <v>9.5</v>
      </c>
      <c r="B40">
        <v>185138.02456200001</v>
      </c>
      <c r="C40">
        <f t="shared" si="0"/>
        <v>90.25</v>
      </c>
      <c r="D40">
        <f t="shared" si="1"/>
        <v>1758811.233339</v>
      </c>
      <c r="E40">
        <f t="shared" si="2"/>
        <v>185955.83722112168</v>
      </c>
      <c r="M40">
        <f t="shared" si="3"/>
        <v>-6559.2337258123189</v>
      </c>
    </row>
    <row r="41" spans="1:13">
      <c r="A41">
        <v>9.75</v>
      </c>
      <c r="B41">
        <v>185138.02456200001</v>
      </c>
      <c r="C41">
        <f t="shared" si="0"/>
        <v>95.0625</v>
      </c>
      <c r="D41">
        <f t="shared" si="1"/>
        <v>1805095.7394795001</v>
      </c>
      <c r="E41">
        <f t="shared" si="2"/>
        <v>185598.4445107246</v>
      </c>
      <c r="M41">
        <f t="shared" si="3"/>
        <v>-7433.7982225872947</v>
      </c>
    </row>
    <row r="42" spans="1:13">
      <c r="A42">
        <v>10</v>
      </c>
      <c r="B42">
        <v>185055.17175499999</v>
      </c>
      <c r="C42">
        <f t="shared" si="0"/>
        <v>100</v>
      </c>
      <c r="D42">
        <f t="shared" si="1"/>
        <v>1850551.7175499999</v>
      </c>
      <c r="E42">
        <f t="shared" si="2"/>
        <v>185241.05180032749</v>
      </c>
      <c r="M42">
        <f t="shared" si="3"/>
        <v>-8505.1381359873121</v>
      </c>
    </row>
    <row r="43" spans="1:13">
      <c r="A43">
        <v>10.25</v>
      </c>
      <c r="B43">
        <v>185055.17175499999</v>
      </c>
      <c r="C43">
        <f t="shared" si="0"/>
        <v>105.0625</v>
      </c>
      <c r="D43">
        <f t="shared" si="1"/>
        <v>1896815.5104887499</v>
      </c>
      <c r="E43">
        <f t="shared" si="2"/>
        <v>184883.65908993038</v>
      </c>
      <c r="M43">
        <f t="shared" si="3"/>
        <v>-9400.4158345122923</v>
      </c>
    </row>
    <row r="44" spans="1:13">
      <c r="A44">
        <v>10.5</v>
      </c>
      <c r="B44">
        <v>185055.17175499999</v>
      </c>
      <c r="C44">
        <f t="shared" si="0"/>
        <v>110.25</v>
      </c>
      <c r="D44">
        <f t="shared" si="1"/>
        <v>1943079.3034275</v>
      </c>
      <c r="E44">
        <f t="shared" si="2"/>
        <v>184526.26637953331</v>
      </c>
      <c r="M44">
        <f t="shared" si="3"/>
        <v>-10295.693533037273</v>
      </c>
    </row>
    <row r="45" spans="1:13">
      <c r="A45">
        <v>10.75</v>
      </c>
      <c r="B45">
        <v>184811.79163200001</v>
      </c>
      <c r="C45">
        <f t="shared" si="0"/>
        <v>115.5625</v>
      </c>
      <c r="D45">
        <f t="shared" si="1"/>
        <v>1986726.7600440001</v>
      </c>
      <c r="E45">
        <f t="shared" si="2"/>
        <v>184168.8736691362</v>
      </c>
      <c r="M45">
        <f t="shared" si="3"/>
        <v>-11951.534115937193</v>
      </c>
    </row>
    <row r="46" spans="1:13">
      <c r="A46">
        <v>11</v>
      </c>
      <c r="B46">
        <v>184811.79163200001</v>
      </c>
      <c r="C46">
        <f t="shared" si="0"/>
        <v>121</v>
      </c>
      <c r="D46">
        <f t="shared" si="1"/>
        <v>2032929.7079520002</v>
      </c>
      <c r="E46">
        <f t="shared" si="2"/>
        <v>183811.48095873909</v>
      </c>
      <c r="M46">
        <f t="shared" si="3"/>
        <v>-12907.656845212168</v>
      </c>
    </row>
    <row r="47" spans="1:13">
      <c r="A47">
        <v>11.25</v>
      </c>
      <c r="B47">
        <v>184811.79163200001</v>
      </c>
      <c r="C47">
        <f t="shared" si="0"/>
        <v>126.5625</v>
      </c>
      <c r="D47">
        <f t="shared" si="1"/>
        <v>2079132.6558600001</v>
      </c>
      <c r="E47">
        <f t="shared" si="2"/>
        <v>183454.08824834201</v>
      </c>
      <c r="M47">
        <f t="shared" si="3"/>
        <v>-13863.779574487144</v>
      </c>
    </row>
    <row r="48" spans="1:13">
      <c r="A48">
        <v>11.5</v>
      </c>
      <c r="B48">
        <v>184728.93882400001</v>
      </c>
      <c r="C48">
        <f t="shared" si="0"/>
        <v>132.25</v>
      </c>
      <c r="D48">
        <f t="shared" si="1"/>
        <v>2124382.796476</v>
      </c>
      <c r="E48">
        <f t="shared" si="2"/>
        <v>183096.69553794491</v>
      </c>
      <c r="M48">
        <f t="shared" si="3"/>
        <v>-15140.956934762104</v>
      </c>
    </row>
    <row r="49" spans="1:13">
      <c r="A49">
        <v>11.75</v>
      </c>
      <c r="B49">
        <v>184728.93882400001</v>
      </c>
      <c r="C49">
        <f t="shared" si="0"/>
        <v>138.0625</v>
      </c>
      <c r="D49">
        <f t="shared" si="1"/>
        <v>2170565.0311819999</v>
      </c>
      <c r="E49">
        <f t="shared" si="2"/>
        <v>182739.3028275478</v>
      </c>
      <c r="M49">
        <f t="shared" si="3"/>
        <v>-16117.792866037078</v>
      </c>
    </row>
    <row r="50" spans="1:13">
      <c r="A50">
        <v>12</v>
      </c>
      <c r="B50">
        <v>184811.79163200001</v>
      </c>
      <c r="C50">
        <f t="shared" si="0"/>
        <v>144</v>
      </c>
      <c r="D50">
        <f t="shared" si="1"/>
        <v>2217741.4995840001</v>
      </c>
      <c r="E50">
        <f t="shared" si="2"/>
        <v>182381.91011715072</v>
      </c>
      <c r="M50">
        <f t="shared" si="3"/>
        <v>-16732.14776231207</v>
      </c>
    </row>
    <row r="51" spans="1:13">
      <c r="A51">
        <v>12.25</v>
      </c>
      <c r="B51">
        <v>184728.93882400001</v>
      </c>
      <c r="C51">
        <f t="shared" si="0"/>
        <v>150.0625</v>
      </c>
      <c r="D51">
        <f t="shared" si="1"/>
        <v>2262929.5005940003</v>
      </c>
      <c r="E51">
        <f t="shared" si="2"/>
        <v>182024.51740675361</v>
      </c>
      <c r="M51">
        <f t="shared" si="3"/>
        <v>-18071.464728587027</v>
      </c>
    </row>
    <row r="52" spans="1:13">
      <c r="A52">
        <v>12.5</v>
      </c>
      <c r="B52">
        <v>184646.08601599999</v>
      </c>
      <c r="C52">
        <f t="shared" si="0"/>
        <v>156.25</v>
      </c>
      <c r="D52">
        <f t="shared" si="1"/>
        <v>2308076.0751999998</v>
      </c>
      <c r="E52">
        <f t="shared" si="2"/>
        <v>181667.12469635654</v>
      </c>
      <c r="M52">
        <f t="shared" si="3"/>
        <v>-19452.208098862124</v>
      </c>
    </row>
    <row r="53" spans="1:13">
      <c r="A53">
        <v>12.75</v>
      </c>
      <c r="B53">
        <v>184728.93882400001</v>
      </c>
      <c r="C53">
        <f t="shared" si="0"/>
        <v>162.5625</v>
      </c>
      <c r="D53">
        <f t="shared" si="1"/>
        <v>2355293.9700060003</v>
      </c>
      <c r="E53">
        <f t="shared" si="2"/>
        <v>181309.73198595943</v>
      </c>
      <c r="M53">
        <f t="shared" si="3"/>
        <v>-20025.136591136976</v>
      </c>
    </row>
    <row r="54" spans="1:13">
      <c r="A54">
        <v>13</v>
      </c>
      <c r="B54">
        <v>184646.08601599999</v>
      </c>
      <c r="C54">
        <f t="shared" si="0"/>
        <v>169</v>
      </c>
      <c r="D54">
        <f t="shared" si="1"/>
        <v>2400399.118208</v>
      </c>
      <c r="E54">
        <f t="shared" si="2"/>
        <v>180952.33927556232</v>
      </c>
      <c r="M54">
        <f t="shared" si="3"/>
        <v>-21447.306365412085</v>
      </c>
    </row>
    <row r="55" spans="1:13">
      <c r="A55">
        <v>13.25</v>
      </c>
      <c r="B55">
        <v>184646.08601599999</v>
      </c>
      <c r="C55">
        <f t="shared" si="0"/>
        <v>175.5625</v>
      </c>
      <c r="D55">
        <f t="shared" si="1"/>
        <v>2446560.6397119998</v>
      </c>
      <c r="E55">
        <f t="shared" si="2"/>
        <v>180594.94656516524</v>
      </c>
      <c r="M55">
        <f t="shared" si="3"/>
        <v>-22444.855498687066</v>
      </c>
    </row>
    <row r="56" spans="1:13">
      <c r="A56">
        <v>13.5</v>
      </c>
      <c r="B56">
        <v>184646.08601599999</v>
      </c>
      <c r="C56">
        <f t="shared" si="0"/>
        <v>182.25</v>
      </c>
      <c r="D56">
        <f t="shared" si="1"/>
        <v>2492722.1612159996</v>
      </c>
      <c r="E56">
        <f t="shared" si="2"/>
        <v>180237.55385476814</v>
      </c>
      <c r="M56">
        <f t="shared" si="3"/>
        <v>-23442.404631962047</v>
      </c>
    </row>
    <row r="57" spans="1:13">
      <c r="A57">
        <v>13.75</v>
      </c>
      <c r="B57">
        <v>184728.93882400001</v>
      </c>
      <c r="C57">
        <f t="shared" si="0"/>
        <v>189.0625</v>
      </c>
      <c r="D57">
        <f t="shared" si="1"/>
        <v>2540022.9088300001</v>
      </c>
      <c r="E57">
        <f t="shared" si="2"/>
        <v>179880.16114437103</v>
      </c>
      <c r="M57">
        <f t="shared" si="3"/>
        <v>-23932.480316236873</v>
      </c>
    </row>
    <row r="58" spans="1:13">
      <c r="A58">
        <v>14</v>
      </c>
      <c r="B58">
        <v>184646.08601599999</v>
      </c>
      <c r="C58">
        <f t="shared" si="0"/>
        <v>196</v>
      </c>
      <c r="D58">
        <f t="shared" si="1"/>
        <v>2585045.2042239998</v>
      </c>
      <c r="E58">
        <f t="shared" si="2"/>
        <v>179522.76843397395</v>
      </c>
      <c r="M58">
        <f t="shared" si="3"/>
        <v>-25437.502898512008</v>
      </c>
    </row>
    <row r="59" spans="1:13">
      <c r="A59">
        <v>14.25</v>
      </c>
      <c r="B59">
        <v>184646.08601599999</v>
      </c>
      <c r="C59">
        <f t="shared" si="0"/>
        <v>203.0625</v>
      </c>
      <c r="D59">
        <f t="shared" si="1"/>
        <v>2631206.7257279996</v>
      </c>
      <c r="E59">
        <f t="shared" si="2"/>
        <v>179165.37572357684</v>
      </c>
      <c r="M59">
        <f t="shared" si="3"/>
        <v>-26435.052031786989</v>
      </c>
    </row>
    <row r="60" spans="1:13">
      <c r="A60">
        <v>14.5</v>
      </c>
      <c r="B60">
        <v>184646.08601599999</v>
      </c>
      <c r="C60">
        <f t="shared" si="0"/>
        <v>210.25</v>
      </c>
      <c r="D60">
        <f t="shared" si="1"/>
        <v>2677368.2472319999</v>
      </c>
      <c r="E60">
        <f t="shared" si="2"/>
        <v>178807.98301317974</v>
      </c>
      <c r="M60">
        <f t="shared" si="3"/>
        <v>-27432.601165061969</v>
      </c>
    </row>
    <row r="61" spans="1:13">
      <c r="A61">
        <v>14.75</v>
      </c>
      <c r="B61">
        <v>184646.08601599999</v>
      </c>
      <c r="C61">
        <f t="shared" si="0"/>
        <v>217.5625</v>
      </c>
      <c r="D61">
        <f t="shared" si="1"/>
        <v>2723529.7687359997</v>
      </c>
      <c r="E61">
        <f t="shared" si="2"/>
        <v>178450.59030278266</v>
      </c>
      <c r="M61">
        <f t="shared" si="3"/>
        <v>-28430.15029833695</v>
      </c>
    </row>
    <row r="62" spans="1:13">
      <c r="A62">
        <v>15</v>
      </c>
      <c r="B62">
        <v>184646.08601599999</v>
      </c>
      <c r="C62">
        <f t="shared" si="0"/>
        <v>225</v>
      </c>
      <c r="D62">
        <f t="shared" si="1"/>
        <v>2769691.29024</v>
      </c>
      <c r="E62">
        <f t="shared" si="2"/>
        <v>178093.19759238555</v>
      </c>
      <c r="M62">
        <f t="shared" si="3"/>
        <v>-29427.699431611931</v>
      </c>
    </row>
    <row r="67" spans="1:13">
      <c r="A67" s="1" t="s">
        <v>0</v>
      </c>
      <c r="B67" s="1" t="s">
        <v>2</v>
      </c>
      <c r="C67" s="1" t="s">
        <v>3</v>
      </c>
      <c r="D67" s="1" t="s">
        <v>24</v>
      </c>
      <c r="E67" s="1" t="s">
        <v>27</v>
      </c>
      <c r="H67" s="2" t="s">
        <v>22</v>
      </c>
      <c r="I67" s="2"/>
      <c r="J67" s="3"/>
      <c r="M67" s="1" t="s">
        <v>20</v>
      </c>
    </row>
    <row r="68" spans="1:13">
      <c r="A68">
        <v>0</v>
      </c>
      <c r="B68">
        <v>1207.3516845700001</v>
      </c>
      <c r="C68">
        <f>A68^2</f>
        <v>0</v>
      </c>
      <c r="D68">
        <f>A68*B68</f>
        <v>0</v>
      </c>
      <c r="E68">
        <f>J$83+H$83*A68</f>
        <v>1349.817696264698</v>
      </c>
      <c r="H68" s="3"/>
      <c r="I68" s="3"/>
      <c r="J68" s="3"/>
      <c r="M68">
        <f>(A68-H$70)*(B68-H$72)</f>
        <v>3326.8332481293273</v>
      </c>
    </row>
    <row r="69" spans="1:13">
      <c r="A69">
        <v>0.25</v>
      </c>
      <c r="B69">
        <v>1266.47949219</v>
      </c>
      <c r="C69">
        <f t="shared" ref="C69:C128" si="4">A69^2</f>
        <v>6.25E-2</v>
      </c>
      <c r="D69">
        <f t="shared" ref="D69:D128" si="5">A69*B69</f>
        <v>316.61987304749999</v>
      </c>
      <c r="E69">
        <f t="shared" ref="E69:E128" si="6">J$83+H$83*A69</f>
        <v>1359.4517942338773</v>
      </c>
      <c r="H69" s="4" t="s">
        <v>17</v>
      </c>
      <c r="I69" s="4"/>
      <c r="J69" s="4"/>
      <c r="M69">
        <f t="shared" ref="M69:M128" si="7">(A69-H$70)*(B69-H$72)</f>
        <v>2781.689166993162</v>
      </c>
    </row>
    <row r="70" spans="1:13">
      <c r="A70">
        <v>0.5</v>
      </c>
      <c r="B70">
        <v>1266.47949219</v>
      </c>
      <c r="C70">
        <f t="shared" si="4"/>
        <v>0.25</v>
      </c>
      <c r="D70">
        <f t="shared" si="5"/>
        <v>633.23974609499999</v>
      </c>
      <c r="E70">
        <f t="shared" si="6"/>
        <v>1369.0858922030566</v>
      </c>
      <c r="H70" s="3">
        <f>SUM(A68:A128)/60</f>
        <v>7.625</v>
      </c>
      <c r="I70" s="3"/>
      <c r="J70" s="3"/>
      <c r="M70">
        <f t="shared" si="7"/>
        <v>2687.3946189594953</v>
      </c>
    </row>
    <row r="71" spans="1:13">
      <c r="A71">
        <v>0.75</v>
      </c>
      <c r="B71">
        <v>1266.47949219</v>
      </c>
      <c r="C71">
        <f t="shared" si="4"/>
        <v>0.5625</v>
      </c>
      <c r="D71">
        <f t="shared" si="5"/>
        <v>949.85961914249992</v>
      </c>
      <c r="E71">
        <f t="shared" si="6"/>
        <v>1378.7199901722358</v>
      </c>
      <c r="H71" s="4" t="s">
        <v>23</v>
      </c>
      <c r="I71" s="4"/>
      <c r="J71" s="4"/>
      <c r="M71">
        <f t="shared" si="7"/>
        <v>2593.1000709258287</v>
      </c>
    </row>
    <row r="72" spans="1:13">
      <c r="A72">
        <v>1</v>
      </c>
      <c r="B72">
        <v>1296.99707031</v>
      </c>
      <c r="C72">
        <f t="shared" si="4"/>
        <v>1</v>
      </c>
      <c r="D72">
        <f t="shared" si="5"/>
        <v>1296.99707031</v>
      </c>
      <c r="E72">
        <f t="shared" si="6"/>
        <v>1388.3540881414151</v>
      </c>
      <c r="H72" s="3">
        <f>SUM(B68:B128)/60</f>
        <v>1643.657684324666</v>
      </c>
      <c r="I72" s="3"/>
      <c r="J72" s="3"/>
      <c r="M72">
        <f t="shared" si="7"/>
        <v>2296.6265678471618</v>
      </c>
    </row>
    <row r="73" spans="1:13">
      <c r="A73">
        <v>1.25</v>
      </c>
      <c r="B73">
        <v>1296.99707031</v>
      </c>
      <c r="C73">
        <f t="shared" si="4"/>
        <v>1.5625</v>
      </c>
      <c r="D73">
        <f t="shared" si="5"/>
        <v>1621.2463378875</v>
      </c>
      <c r="E73">
        <f t="shared" si="6"/>
        <v>1397.9881861105944</v>
      </c>
      <c r="H73" s="4" t="s">
        <v>5</v>
      </c>
      <c r="I73" s="4"/>
      <c r="J73" s="4"/>
      <c r="M73">
        <f t="shared" si="7"/>
        <v>2209.9614143434956</v>
      </c>
    </row>
    <row r="74" spans="1:13">
      <c r="A74">
        <v>1.5</v>
      </c>
      <c r="B74">
        <v>1296.99707031</v>
      </c>
      <c r="C74">
        <f t="shared" si="4"/>
        <v>2.25</v>
      </c>
      <c r="D74">
        <f t="shared" si="5"/>
        <v>1945.4956054650002</v>
      </c>
      <c r="E74">
        <f t="shared" si="6"/>
        <v>1407.6222840797736</v>
      </c>
      <c r="H74" s="3">
        <f>SUM(C68:C128)</f>
        <v>4613.125</v>
      </c>
      <c r="I74" s="3"/>
      <c r="J74" s="3"/>
      <c r="M74">
        <f t="shared" si="7"/>
        <v>2123.2962608398288</v>
      </c>
    </row>
    <row r="75" spans="1:13">
      <c r="A75">
        <v>1.75</v>
      </c>
      <c r="B75">
        <v>1296.99707031</v>
      </c>
      <c r="C75">
        <f t="shared" si="4"/>
        <v>3.0625</v>
      </c>
      <c r="D75">
        <f t="shared" si="5"/>
        <v>2269.7448730424999</v>
      </c>
      <c r="E75">
        <f t="shared" si="6"/>
        <v>1417.2563820489529</v>
      </c>
      <c r="H75" s="4" t="s">
        <v>6</v>
      </c>
      <c r="I75" s="4"/>
      <c r="J75" s="4"/>
      <c r="M75">
        <f t="shared" si="7"/>
        <v>2036.6311073361626</v>
      </c>
    </row>
    <row r="76" spans="1:13">
      <c r="A76">
        <v>2</v>
      </c>
      <c r="B76">
        <v>1358.03222656</v>
      </c>
      <c r="C76">
        <f t="shared" si="4"/>
        <v>4</v>
      </c>
      <c r="D76">
        <f t="shared" si="5"/>
        <v>2716.0644531200001</v>
      </c>
      <c r="E76">
        <f t="shared" si="6"/>
        <v>1426.8904800181322</v>
      </c>
      <c r="H76" s="3">
        <f>SUM(D68:D128)</f>
        <v>795314.78881737997</v>
      </c>
      <c r="I76" s="3"/>
      <c r="J76" s="3"/>
      <c r="M76">
        <f t="shared" si="7"/>
        <v>1606.6431999262459</v>
      </c>
    </row>
    <row r="77" spans="1:13">
      <c r="A77">
        <v>2.25</v>
      </c>
      <c r="B77">
        <v>1358.03222656</v>
      </c>
      <c r="C77">
        <f t="shared" si="4"/>
        <v>5.0625</v>
      </c>
      <c r="D77">
        <f t="shared" si="5"/>
        <v>3055.5725097600002</v>
      </c>
      <c r="E77">
        <f t="shared" si="6"/>
        <v>1436.5245779873117</v>
      </c>
      <c r="H77" s="4" t="s">
        <v>7</v>
      </c>
      <c r="I77" s="4"/>
      <c r="J77" s="3"/>
      <c r="M77">
        <f t="shared" si="7"/>
        <v>1535.2368354850796</v>
      </c>
    </row>
    <row r="78" spans="1:13">
      <c r="A78">
        <v>2.5</v>
      </c>
      <c r="B78">
        <v>1388.54980469</v>
      </c>
      <c r="C78">
        <f t="shared" si="4"/>
        <v>6.25</v>
      </c>
      <c r="D78">
        <f t="shared" si="5"/>
        <v>3471.374511725</v>
      </c>
      <c r="E78">
        <f t="shared" si="6"/>
        <v>1446.1586759564909</v>
      </c>
      <c r="H78" s="3">
        <f>60*H70*H72</f>
        <v>751973.39057853469</v>
      </c>
      <c r="I78" s="3"/>
      <c r="J78" s="3"/>
      <c r="M78">
        <f t="shared" si="7"/>
        <v>1307.4278831276633</v>
      </c>
    </row>
    <row r="79" spans="1:13">
      <c r="A79">
        <v>2.75</v>
      </c>
      <c r="B79">
        <v>1388.54980469</v>
      </c>
      <c r="C79">
        <f t="shared" si="4"/>
        <v>7.5625</v>
      </c>
      <c r="D79">
        <f t="shared" si="5"/>
        <v>3818.5119628974999</v>
      </c>
      <c r="E79">
        <f t="shared" si="6"/>
        <v>1455.7927739256702</v>
      </c>
      <c r="H79" s="4" t="s">
        <v>19</v>
      </c>
      <c r="I79" s="4"/>
      <c r="J79" s="3"/>
      <c r="M79">
        <f t="shared" si="7"/>
        <v>1243.6509132189967</v>
      </c>
    </row>
    <row r="80" spans="1:13">
      <c r="A80">
        <v>3</v>
      </c>
      <c r="B80">
        <v>1388.54980469</v>
      </c>
      <c r="C80">
        <f t="shared" si="4"/>
        <v>9</v>
      </c>
      <c r="D80">
        <f t="shared" si="5"/>
        <v>4165.6494140699997</v>
      </c>
      <c r="E80">
        <f t="shared" si="6"/>
        <v>1465.4268718948495</v>
      </c>
      <c r="H80" s="3">
        <f>60*H70^2</f>
        <v>3488.4375</v>
      </c>
      <c r="I80" s="3"/>
      <c r="J80" s="3"/>
      <c r="M80">
        <f t="shared" si="7"/>
        <v>1179.8739433103303</v>
      </c>
    </row>
    <row r="81" spans="1:13">
      <c r="A81">
        <v>3.25</v>
      </c>
      <c r="B81">
        <v>1419.06738281</v>
      </c>
      <c r="C81">
        <f t="shared" si="4"/>
        <v>10.5625</v>
      </c>
      <c r="D81">
        <f t="shared" si="5"/>
        <v>4611.9689941325005</v>
      </c>
      <c r="E81">
        <f t="shared" si="6"/>
        <v>1475.0609698640287</v>
      </c>
      <c r="H81" s="3"/>
      <c r="I81" s="3"/>
      <c r="J81" s="3"/>
      <c r="M81">
        <f t="shared" si="7"/>
        <v>982.58256912666354</v>
      </c>
    </row>
    <row r="82" spans="1:13">
      <c r="A82">
        <v>3.5</v>
      </c>
      <c r="B82">
        <v>1419.06738281</v>
      </c>
      <c r="C82">
        <f t="shared" si="4"/>
        <v>12.25</v>
      </c>
      <c r="D82">
        <f t="shared" si="5"/>
        <v>4966.7358398349998</v>
      </c>
      <c r="E82">
        <f t="shared" si="6"/>
        <v>1484.695067833208</v>
      </c>
      <c r="H82" s="4" t="s">
        <v>8</v>
      </c>
      <c r="I82" s="3"/>
      <c r="J82" s="4" t="s">
        <v>9</v>
      </c>
      <c r="M82">
        <f t="shared" si="7"/>
        <v>926.43499374799705</v>
      </c>
    </row>
    <row r="83" spans="1:13">
      <c r="A83">
        <v>3.75</v>
      </c>
      <c r="B83">
        <v>1419.06738281</v>
      </c>
      <c r="C83">
        <f t="shared" si="4"/>
        <v>14.0625</v>
      </c>
      <c r="D83">
        <f t="shared" si="5"/>
        <v>5321.5026855374999</v>
      </c>
      <c r="E83">
        <f t="shared" si="6"/>
        <v>1494.3291658023873</v>
      </c>
      <c r="H83" s="3">
        <f>(H76-H78)/(H74-H80)</f>
        <v>38.536391876717119</v>
      </c>
      <c r="I83" s="3"/>
      <c r="J83" s="3">
        <f>H72-H83*H70</f>
        <v>1349.817696264698</v>
      </c>
      <c r="M83">
        <f t="shared" si="7"/>
        <v>870.28741836933057</v>
      </c>
    </row>
    <row r="84" spans="1:13">
      <c r="A84">
        <v>4</v>
      </c>
      <c r="B84">
        <v>1449.58496094</v>
      </c>
      <c r="C84">
        <f t="shared" si="4"/>
        <v>16</v>
      </c>
      <c r="D84">
        <f t="shared" si="5"/>
        <v>5798.3398437599999</v>
      </c>
      <c r="E84">
        <f t="shared" si="6"/>
        <v>1503.9632637715665</v>
      </c>
      <c r="H84" s="3"/>
      <c r="I84" s="3"/>
      <c r="J84" s="3"/>
      <c r="M84">
        <f t="shared" si="7"/>
        <v>703.51362226941433</v>
      </c>
    </row>
    <row r="85" spans="1:13">
      <c r="A85">
        <v>4.25</v>
      </c>
      <c r="B85">
        <v>1449.58496094</v>
      </c>
      <c r="C85">
        <f t="shared" si="4"/>
        <v>18.0625</v>
      </c>
      <c r="D85">
        <f t="shared" si="5"/>
        <v>6160.7360839949997</v>
      </c>
      <c r="E85">
        <f t="shared" si="6"/>
        <v>1513.5973617407458</v>
      </c>
      <c r="H85" s="2" t="s">
        <v>10</v>
      </c>
      <c r="I85" s="2"/>
      <c r="J85" s="3"/>
      <c r="M85">
        <f t="shared" si="7"/>
        <v>654.99544142324771</v>
      </c>
    </row>
    <row r="86" spans="1:13">
      <c r="A86">
        <v>4.5</v>
      </c>
      <c r="B86">
        <v>1480.10253906</v>
      </c>
      <c r="C86">
        <f t="shared" si="4"/>
        <v>20.25</v>
      </c>
      <c r="D86">
        <f t="shared" si="5"/>
        <v>6660.4614257700005</v>
      </c>
      <c r="E86">
        <f t="shared" si="6"/>
        <v>1523.231459709925</v>
      </c>
      <c r="H86" s="4"/>
      <c r="I86" s="4"/>
      <c r="J86" s="4"/>
      <c r="M86">
        <f t="shared" si="7"/>
        <v>511.1098289520811</v>
      </c>
    </row>
    <row r="87" spans="1:13">
      <c r="A87">
        <v>4.75</v>
      </c>
      <c r="B87">
        <v>1510.62011719</v>
      </c>
      <c r="C87">
        <f t="shared" si="4"/>
        <v>22.5625</v>
      </c>
      <c r="D87">
        <f t="shared" si="5"/>
        <v>7175.4455566525003</v>
      </c>
      <c r="E87">
        <f t="shared" si="6"/>
        <v>1532.8655576791043</v>
      </c>
      <c r="H87" s="4" t="s">
        <v>11</v>
      </c>
      <c r="I87" s="4"/>
      <c r="J87" s="4"/>
      <c r="M87">
        <f t="shared" si="7"/>
        <v>382.48300551216477</v>
      </c>
    </row>
    <row r="88" spans="1:13">
      <c r="A88">
        <v>5</v>
      </c>
      <c r="B88">
        <v>1510.62011719</v>
      </c>
      <c r="C88">
        <f t="shared" si="4"/>
        <v>25</v>
      </c>
      <c r="D88">
        <f t="shared" si="5"/>
        <v>7553.1005859500001</v>
      </c>
      <c r="E88">
        <f t="shared" si="6"/>
        <v>1542.4996556482836</v>
      </c>
      <c r="H88" s="3">
        <f>STDEV(A68:A128)</f>
        <v>4.4382335074516606</v>
      </c>
      <c r="I88" s="3"/>
      <c r="J88" s="3"/>
      <c r="M88">
        <f t="shared" si="7"/>
        <v>349.22361372849826</v>
      </c>
    </row>
    <row r="89" spans="1:13">
      <c r="A89">
        <v>5.25</v>
      </c>
      <c r="B89">
        <v>1661.3006591799999</v>
      </c>
      <c r="C89">
        <f t="shared" si="4"/>
        <v>27.5625</v>
      </c>
      <c r="D89">
        <f t="shared" si="5"/>
        <v>8721.8284606950001</v>
      </c>
      <c r="E89">
        <f t="shared" si="6"/>
        <v>1552.1337536174628</v>
      </c>
      <c r="H89" s="4" t="s">
        <v>12</v>
      </c>
      <c r="I89" s="4"/>
      <c r="J89" s="4"/>
      <c r="M89">
        <f t="shared" si="7"/>
        <v>-41.902065281418089</v>
      </c>
    </row>
    <row r="90" spans="1:13">
      <c r="A90">
        <v>5.5</v>
      </c>
      <c r="B90">
        <v>1571.65527344</v>
      </c>
      <c r="C90">
        <f t="shared" si="4"/>
        <v>30.25</v>
      </c>
      <c r="D90">
        <f t="shared" si="5"/>
        <v>8644.1040039199997</v>
      </c>
      <c r="E90">
        <f t="shared" si="6"/>
        <v>1561.7678515866421</v>
      </c>
      <c r="H90" s="3">
        <f>STDEV(B68:B128)</f>
        <v>211.1071538194972</v>
      </c>
      <c r="I90" s="3"/>
      <c r="J90" s="3"/>
      <c r="M90">
        <f t="shared" si="7"/>
        <v>153.00512312991526</v>
      </c>
    </row>
    <row r="91" spans="1:13">
      <c r="A91">
        <v>5.75</v>
      </c>
      <c r="B91">
        <v>1541.13769531</v>
      </c>
      <c r="C91">
        <f t="shared" si="4"/>
        <v>33.0625</v>
      </c>
      <c r="D91">
        <f t="shared" si="5"/>
        <v>8861.5417480324995</v>
      </c>
      <c r="E91">
        <f t="shared" si="6"/>
        <v>1571.4019495558214</v>
      </c>
      <c r="H91" s="4" t="s">
        <v>13</v>
      </c>
      <c r="I91" s="4"/>
      <c r="J91" s="4"/>
      <c r="M91">
        <f t="shared" si="7"/>
        <v>192.22497940249866</v>
      </c>
    </row>
    <row r="92" spans="1:13">
      <c r="A92">
        <v>6</v>
      </c>
      <c r="B92">
        <v>1602.17285156</v>
      </c>
      <c r="C92">
        <f t="shared" si="4"/>
        <v>36</v>
      </c>
      <c r="D92">
        <f t="shared" si="5"/>
        <v>9613.0371093600006</v>
      </c>
      <c r="E92">
        <f t="shared" si="6"/>
        <v>1581.0360475250009</v>
      </c>
      <c r="H92" s="3">
        <f>SUM(M68:M128)/60</f>
        <v>931.23813469700929</v>
      </c>
      <c r="I92" s="3"/>
      <c r="J92" s="3"/>
      <c r="M92">
        <f t="shared" si="7"/>
        <v>67.412853242582173</v>
      </c>
    </row>
    <row r="93" spans="1:13">
      <c r="A93">
        <v>6.25</v>
      </c>
      <c r="B93">
        <v>1571.65527344</v>
      </c>
      <c r="C93">
        <f t="shared" si="4"/>
        <v>39.0625</v>
      </c>
      <c r="D93">
        <f t="shared" si="5"/>
        <v>9822.8454590000001</v>
      </c>
      <c r="E93">
        <f t="shared" si="6"/>
        <v>1590.6701454941799</v>
      </c>
      <c r="H93" s="4" t="s">
        <v>14</v>
      </c>
      <c r="I93" s="3"/>
      <c r="J93" s="3"/>
      <c r="M93">
        <f t="shared" si="7"/>
        <v>99.003314966415758</v>
      </c>
    </row>
    <row r="94" spans="1:13">
      <c r="A94">
        <v>6.5</v>
      </c>
      <c r="B94">
        <v>1602.17285156</v>
      </c>
      <c r="C94">
        <f t="shared" si="4"/>
        <v>42.25</v>
      </c>
      <c r="D94">
        <f t="shared" si="5"/>
        <v>10414.123535140001</v>
      </c>
      <c r="E94">
        <f t="shared" si="6"/>
        <v>1600.3042434633594</v>
      </c>
      <c r="H94" s="4">
        <f>H92/(H88*H90)</f>
        <v>0.99391135853641144</v>
      </c>
      <c r="I94" s="4"/>
      <c r="J94" s="4"/>
      <c r="M94">
        <f t="shared" si="7"/>
        <v>46.670436860249197</v>
      </c>
    </row>
    <row r="95" spans="1:13">
      <c r="A95">
        <v>6.75</v>
      </c>
      <c r="B95">
        <v>1602.17285156</v>
      </c>
      <c r="C95">
        <f t="shared" si="4"/>
        <v>45.5625</v>
      </c>
      <c r="D95">
        <f t="shared" si="5"/>
        <v>10814.66674803</v>
      </c>
      <c r="E95">
        <f t="shared" si="6"/>
        <v>1609.9383414325387</v>
      </c>
      <c r="H95" s="3"/>
      <c r="I95" s="3"/>
      <c r="J95" s="3"/>
      <c r="M95">
        <f t="shared" si="7"/>
        <v>36.299228669082709</v>
      </c>
    </row>
    <row r="96" spans="1:13">
      <c r="A96">
        <v>7</v>
      </c>
      <c r="B96">
        <v>1602.17285156</v>
      </c>
      <c r="C96">
        <f t="shared" si="4"/>
        <v>49</v>
      </c>
      <c r="D96">
        <f t="shared" si="5"/>
        <v>11215.20996092</v>
      </c>
      <c r="E96">
        <f t="shared" si="6"/>
        <v>1619.5724394017179</v>
      </c>
      <c r="H96" s="4" t="s">
        <v>25</v>
      </c>
      <c r="I96" s="4"/>
      <c r="J96" s="3"/>
      <c r="M96">
        <f t="shared" si="7"/>
        <v>25.92802047791622</v>
      </c>
    </row>
    <row r="97" spans="1:13">
      <c r="A97">
        <v>7.25</v>
      </c>
      <c r="B97">
        <v>1602.17285156</v>
      </c>
      <c r="C97">
        <f t="shared" si="4"/>
        <v>52.5625</v>
      </c>
      <c r="D97">
        <f t="shared" si="5"/>
        <v>11615.753173810001</v>
      </c>
      <c r="E97">
        <f t="shared" si="6"/>
        <v>1629.2065373708972</v>
      </c>
      <c r="H97">
        <f>(H83/SQRT(58))*SQRT((1/H94^2)-1)</f>
        <v>0.56094789576206594</v>
      </c>
      <c r="M97">
        <f t="shared" si="7"/>
        <v>15.556812286749732</v>
      </c>
    </row>
    <row r="98" spans="1:13">
      <c r="A98">
        <v>7.5</v>
      </c>
      <c r="B98">
        <v>1630.78308105</v>
      </c>
      <c r="C98">
        <f t="shared" si="4"/>
        <v>56.25</v>
      </c>
      <c r="D98">
        <f t="shared" si="5"/>
        <v>12230.873107874999</v>
      </c>
      <c r="E98">
        <f t="shared" si="6"/>
        <v>1638.8406353400765</v>
      </c>
      <c r="M98">
        <f t="shared" si="7"/>
        <v>1.6093254093332519</v>
      </c>
    </row>
    <row r="99" spans="1:13">
      <c r="A99">
        <v>7.75</v>
      </c>
      <c r="B99">
        <v>1661.3006591799999</v>
      </c>
      <c r="C99">
        <f t="shared" si="4"/>
        <v>60.0625</v>
      </c>
      <c r="D99">
        <f t="shared" si="5"/>
        <v>12875.080108644999</v>
      </c>
      <c r="E99">
        <f t="shared" si="6"/>
        <v>1648.4747333092557</v>
      </c>
      <c r="H99" s="1" t="s">
        <v>21</v>
      </c>
      <c r="M99">
        <f t="shared" si="7"/>
        <v>2.2053718569167415</v>
      </c>
    </row>
    <row r="100" spans="1:13">
      <c r="A100">
        <v>8</v>
      </c>
      <c r="B100">
        <v>1661.3006591799999</v>
      </c>
      <c r="C100">
        <f t="shared" si="4"/>
        <v>64</v>
      </c>
      <c r="D100">
        <f t="shared" si="5"/>
        <v>13290.405273439999</v>
      </c>
      <c r="E100">
        <f t="shared" si="6"/>
        <v>1658.108831278435</v>
      </c>
      <c r="H100">
        <f>H83*(H88/H90)</f>
        <v>0.81017389789534355</v>
      </c>
      <c r="M100">
        <f t="shared" si="7"/>
        <v>6.6161155707502246</v>
      </c>
    </row>
    <row r="101" spans="1:13">
      <c r="A101">
        <v>8.25</v>
      </c>
      <c r="B101">
        <v>1661.3006591799999</v>
      </c>
      <c r="C101">
        <f t="shared" si="4"/>
        <v>68.0625</v>
      </c>
      <c r="D101">
        <f t="shared" si="5"/>
        <v>13705.730438234999</v>
      </c>
      <c r="E101">
        <f t="shared" si="6"/>
        <v>1667.7429292476143</v>
      </c>
      <c r="H101" s="1" t="s">
        <v>15</v>
      </c>
      <c r="M101">
        <f t="shared" si="7"/>
        <v>11.026859284583708</v>
      </c>
    </row>
    <row r="102" spans="1:13">
      <c r="A102">
        <v>8.5</v>
      </c>
      <c r="B102">
        <v>1691.8182373</v>
      </c>
      <c r="C102">
        <f t="shared" si="4"/>
        <v>72.25</v>
      </c>
      <c r="D102">
        <f t="shared" si="5"/>
        <v>14380.455017050001</v>
      </c>
      <c r="E102">
        <f t="shared" si="6"/>
        <v>1677.3770272167935</v>
      </c>
      <c r="H102">
        <f>(H83/SQRT(58))*SQRT((1/H100^2)-1)</f>
        <v>3.6611449198694963</v>
      </c>
      <c r="M102">
        <f t="shared" si="7"/>
        <v>42.140483853417237</v>
      </c>
    </row>
    <row r="103" spans="1:13">
      <c r="A103">
        <v>8.75</v>
      </c>
      <c r="B103">
        <v>1691.8182373</v>
      </c>
      <c r="C103">
        <f t="shared" si="4"/>
        <v>76.5625</v>
      </c>
      <c r="D103">
        <f t="shared" si="5"/>
        <v>14803.409576374999</v>
      </c>
      <c r="E103">
        <f t="shared" si="6"/>
        <v>1687.0111251859728</v>
      </c>
      <c r="M103">
        <f t="shared" si="7"/>
        <v>54.180622097250733</v>
      </c>
    </row>
    <row r="104" spans="1:13">
      <c r="A104">
        <v>9</v>
      </c>
      <c r="B104">
        <v>1691.8182373</v>
      </c>
      <c r="C104">
        <f t="shared" si="4"/>
        <v>81</v>
      </c>
      <c r="D104">
        <f t="shared" si="5"/>
        <v>15226.3641357</v>
      </c>
      <c r="E104">
        <f t="shared" si="6"/>
        <v>1696.6452231551521</v>
      </c>
      <c r="M104">
        <f t="shared" si="7"/>
        <v>66.22076034108423</v>
      </c>
    </row>
    <row r="105" spans="1:13">
      <c r="A105">
        <v>9.25</v>
      </c>
      <c r="B105">
        <v>1691.8182373</v>
      </c>
      <c r="C105">
        <f t="shared" si="4"/>
        <v>85.5625</v>
      </c>
      <c r="D105">
        <f t="shared" si="5"/>
        <v>15649.318695025</v>
      </c>
      <c r="E105">
        <f t="shared" si="6"/>
        <v>1706.2793211243313</v>
      </c>
      <c r="M105">
        <f t="shared" si="7"/>
        <v>78.260898584917726</v>
      </c>
    </row>
    <row r="106" spans="1:13">
      <c r="A106">
        <v>9.5</v>
      </c>
      <c r="B106">
        <v>1691.8182373</v>
      </c>
      <c r="C106">
        <f t="shared" si="4"/>
        <v>90.25</v>
      </c>
      <c r="D106">
        <f t="shared" si="5"/>
        <v>16072.273254349999</v>
      </c>
      <c r="E106">
        <f t="shared" si="6"/>
        <v>1715.9134190935106</v>
      </c>
      <c r="M106">
        <f t="shared" si="7"/>
        <v>90.301036828751222</v>
      </c>
    </row>
    <row r="107" spans="1:13">
      <c r="A107">
        <v>9.75</v>
      </c>
      <c r="B107">
        <v>1722.3358154299999</v>
      </c>
      <c r="C107">
        <f t="shared" si="4"/>
        <v>95.0625</v>
      </c>
      <c r="D107">
        <f t="shared" si="5"/>
        <v>16792.774200442498</v>
      </c>
      <c r="E107">
        <f t="shared" si="6"/>
        <v>1725.5475170626901</v>
      </c>
      <c r="M107">
        <f t="shared" si="7"/>
        <v>167.19102859883461</v>
      </c>
    </row>
    <row r="108" spans="1:13">
      <c r="A108">
        <v>10</v>
      </c>
      <c r="B108">
        <v>1752.85339355</v>
      </c>
      <c r="C108">
        <f t="shared" si="4"/>
        <v>100</v>
      </c>
      <c r="D108">
        <f t="shared" si="5"/>
        <v>17528.5339355</v>
      </c>
      <c r="E108">
        <f t="shared" si="6"/>
        <v>1735.1816150318691</v>
      </c>
      <c r="M108">
        <f t="shared" si="7"/>
        <v>259.33980941016819</v>
      </c>
    </row>
    <row r="109" spans="1:13">
      <c r="A109">
        <v>10.25</v>
      </c>
      <c r="B109">
        <v>1752.85339355</v>
      </c>
      <c r="C109">
        <f t="shared" si="4"/>
        <v>105.0625</v>
      </c>
      <c r="D109">
        <f t="shared" si="5"/>
        <v>17966.7472838875</v>
      </c>
      <c r="E109">
        <f t="shared" si="6"/>
        <v>1744.8157130010486</v>
      </c>
      <c r="M109">
        <f t="shared" si="7"/>
        <v>286.63873671650174</v>
      </c>
    </row>
    <row r="110" spans="1:13">
      <c r="A110">
        <v>10.5</v>
      </c>
      <c r="B110">
        <v>1752.85339355</v>
      </c>
      <c r="C110">
        <f t="shared" si="4"/>
        <v>110.25</v>
      </c>
      <c r="D110">
        <f t="shared" si="5"/>
        <v>18404.960632275001</v>
      </c>
      <c r="E110">
        <f t="shared" si="6"/>
        <v>1754.4498109702276</v>
      </c>
      <c r="M110">
        <f t="shared" si="7"/>
        <v>313.93766402283518</v>
      </c>
    </row>
    <row r="111" spans="1:13">
      <c r="A111">
        <v>10.75</v>
      </c>
      <c r="B111">
        <v>1783.3709716799999</v>
      </c>
      <c r="C111">
        <f t="shared" si="4"/>
        <v>115.5625</v>
      </c>
      <c r="D111">
        <f t="shared" si="5"/>
        <v>19171.237945559998</v>
      </c>
      <c r="E111">
        <f t="shared" si="6"/>
        <v>1764.0839089394071</v>
      </c>
      <c r="M111">
        <f t="shared" si="7"/>
        <v>436.60402298541851</v>
      </c>
    </row>
    <row r="112" spans="1:13">
      <c r="A112">
        <v>11</v>
      </c>
      <c r="B112">
        <v>1783.3709716799999</v>
      </c>
      <c r="C112">
        <f t="shared" si="4"/>
        <v>121</v>
      </c>
      <c r="D112">
        <f t="shared" si="5"/>
        <v>19617.08068848</v>
      </c>
      <c r="E112">
        <f t="shared" si="6"/>
        <v>1773.7180069085864</v>
      </c>
      <c r="M112">
        <f t="shared" si="7"/>
        <v>471.53234482425205</v>
      </c>
    </row>
    <row r="113" spans="1:13">
      <c r="A113">
        <v>11.25</v>
      </c>
      <c r="B113">
        <v>1783.3709716799999</v>
      </c>
      <c r="C113">
        <f t="shared" si="4"/>
        <v>126.5625</v>
      </c>
      <c r="D113">
        <f t="shared" si="5"/>
        <v>20062.923431399999</v>
      </c>
      <c r="E113">
        <f t="shared" si="6"/>
        <v>1783.3521048777657</v>
      </c>
      <c r="M113">
        <f t="shared" si="7"/>
        <v>506.46066666308548</v>
      </c>
    </row>
    <row r="114" spans="1:13">
      <c r="A114">
        <v>11.5</v>
      </c>
      <c r="B114">
        <v>1783.3709716799999</v>
      </c>
      <c r="C114">
        <f t="shared" si="4"/>
        <v>132.25</v>
      </c>
      <c r="D114">
        <f t="shared" si="5"/>
        <v>20508.766174320001</v>
      </c>
      <c r="E114">
        <f t="shared" si="6"/>
        <v>1792.9862028469449</v>
      </c>
      <c r="M114">
        <f t="shared" si="7"/>
        <v>541.38898850191902</v>
      </c>
    </row>
    <row r="115" spans="1:13">
      <c r="A115">
        <v>11.75</v>
      </c>
      <c r="B115">
        <v>1844.4061279299999</v>
      </c>
      <c r="C115">
        <f t="shared" si="4"/>
        <v>138.0625</v>
      </c>
      <c r="D115">
        <f t="shared" si="5"/>
        <v>21671.772003177499</v>
      </c>
      <c r="E115">
        <f t="shared" si="6"/>
        <v>1802.6203008161242</v>
      </c>
      <c r="M115">
        <f t="shared" si="7"/>
        <v>828.08732987200244</v>
      </c>
    </row>
    <row r="116" spans="1:13">
      <c r="A116">
        <v>12</v>
      </c>
      <c r="B116">
        <v>1813.8885498</v>
      </c>
      <c r="C116">
        <f t="shared" si="4"/>
        <v>144</v>
      </c>
      <c r="D116">
        <f t="shared" si="5"/>
        <v>21766.6625976</v>
      </c>
      <c r="E116">
        <f t="shared" si="6"/>
        <v>1812.2543987853035</v>
      </c>
      <c r="M116">
        <f t="shared" si="7"/>
        <v>744.76003645458616</v>
      </c>
    </row>
    <row r="117" spans="1:13">
      <c r="A117">
        <v>12.25</v>
      </c>
      <c r="B117">
        <v>1844.4061279299999</v>
      </c>
      <c r="C117">
        <f t="shared" si="4"/>
        <v>150.0625</v>
      </c>
      <c r="D117">
        <f t="shared" si="5"/>
        <v>22593.975067142499</v>
      </c>
      <c r="E117">
        <f t="shared" si="6"/>
        <v>1821.8884967544827</v>
      </c>
      <c r="M117">
        <f t="shared" si="7"/>
        <v>928.46155167466941</v>
      </c>
    </row>
    <row r="118" spans="1:13">
      <c r="A118">
        <v>12.5</v>
      </c>
      <c r="B118">
        <v>1844.4061279299999</v>
      </c>
      <c r="C118">
        <f t="shared" si="4"/>
        <v>156.25</v>
      </c>
      <c r="D118">
        <f t="shared" si="5"/>
        <v>23055.076599124997</v>
      </c>
      <c r="E118">
        <f t="shared" si="6"/>
        <v>1831.522594723662</v>
      </c>
      <c r="M118">
        <f t="shared" si="7"/>
        <v>978.64866257600295</v>
      </c>
    </row>
    <row r="119" spans="1:13">
      <c r="A119">
        <v>12.75</v>
      </c>
      <c r="B119">
        <v>1874.92370605</v>
      </c>
      <c r="C119">
        <f t="shared" si="4"/>
        <v>162.5625</v>
      </c>
      <c r="D119">
        <f t="shared" si="5"/>
        <v>23905.277252137501</v>
      </c>
      <c r="E119">
        <f t="shared" si="6"/>
        <v>1841.1566926928413</v>
      </c>
      <c r="M119">
        <f t="shared" si="7"/>
        <v>1185.2383613423367</v>
      </c>
    </row>
    <row r="120" spans="1:13">
      <c r="A120">
        <v>13</v>
      </c>
      <c r="B120">
        <v>1874.92370605</v>
      </c>
      <c r="C120">
        <f t="shared" si="4"/>
        <v>169</v>
      </c>
      <c r="D120">
        <f t="shared" si="5"/>
        <v>24374.008178650001</v>
      </c>
      <c r="E120">
        <f t="shared" si="6"/>
        <v>1850.7907906620205</v>
      </c>
      <c r="M120">
        <f t="shared" si="7"/>
        <v>1243.0548667736703</v>
      </c>
    </row>
    <row r="121" spans="1:13">
      <c r="A121">
        <v>13.25</v>
      </c>
      <c r="B121">
        <v>1874.92370605</v>
      </c>
      <c r="C121">
        <f t="shared" si="4"/>
        <v>175.5625</v>
      </c>
      <c r="D121">
        <f t="shared" si="5"/>
        <v>24842.739105162498</v>
      </c>
      <c r="E121">
        <f t="shared" si="6"/>
        <v>1860.4248886311998</v>
      </c>
      <c r="M121">
        <f t="shared" si="7"/>
        <v>1300.8713722050036</v>
      </c>
    </row>
    <row r="122" spans="1:13">
      <c r="A122">
        <v>13.5</v>
      </c>
      <c r="B122">
        <v>1874.92370605</v>
      </c>
      <c r="C122">
        <f t="shared" si="4"/>
        <v>182.25</v>
      </c>
      <c r="D122">
        <f t="shared" si="5"/>
        <v>25311.470031674999</v>
      </c>
      <c r="E122">
        <f t="shared" si="6"/>
        <v>1870.0589866003793</v>
      </c>
      <c r="M122">
        <f t="shared" si="7"/>
        <v>1358.6878776363371</v>
      </c>
    </row>
    <row r="123" spans="1:13">
      <c r="A123">
        <v>13.75</v>
      </c>
      <c r="B123">
        <v>1874.92370605</v>
      </c>
      <c r="C123">
        <f t="shared" si="4"/>
        <v>189.0625</v>
      </c>
      <c r="D123">
        <f t="shared" si="5"/>
        <v>25780.200958187499</v>
      </c>
      <c r="E123">
        <f t="shared" si="6"/>
        <v>1879.6930845695583</v>
      </c>
      <c r="M123">
        <f t="shared" si="7"/>
        <v>1416.5043830676707</v>
      </c>
    </row>
    <row r="124" spans="1:13">
      <c r="A124">
        <v>14</v>
      </c>
      <c r="B124">
        <v>1905.4412841799999</v>
      </c>
      <c r="C124">
        <f t="shared" si="4"/>
        <v>196</v>
      </c>
      <c r="D124">
        <f t="shared" si="5"/>
        <v>26676.177978519998</v>
      </c>
      <c r="E124">
        <f t="shared" si="6"/>
        <v>1889.3271825387378</v>
      </c>
      <c r="M124">
        <f t="shared" si="7"/>
        <v>1668.8704490777538</v>
      </c>
    </row>
    <row r="125" spans="1:13">
      <c r="A125">
        <v>14.25</v>
      </c>
      <c r="B125">
        <v>1905.4412841799999</v>
      </c>
      <c r="C125">
        <f t="shared" si="4"/>
        <v>203.0625</v>
      </c>
      <c r="D125">
        <f t="shared" si="5"/>
        <v>27152.538299565</v>
      </c>
      <c r="E125">
        <f t="shared" si="6"/>
        <v>1898.9612805079169</v>
      </c>
      <c r="M125">
        <f t="shared" si="7"/>
        <v>1734.3163490415873</v>
      </c>
    </row>
    <row r="126" spans="1:13">
      <c r="A126">
        <v>14.5</v>
      </c>
      <c r="B126">
        <v>1935.9588623</v>
      </c>
      <c r="C126">
        <f t="shared" si="4"/>
        <v>210.25</v>
      </c>
      <c r="D126">
        <f t="shared" si="5"/>
        <v>28071.40350335</v>
      </c>
      <c r="E126">
        <f t="shared" si="6"/>
        <v>1908.5953784770963</v>
      </c>
      <c r="M126">
        <f t="shared" si="7"/>
        <v>2009.5705985804211</v>
      </c>
    </row>
    <row r="127" spans="1:13">
      <c r="A127">
        <v>14.75</v>
      </c>
      <c r="B127">
        <v>1935.9588623</v>
      </c>
      <c r="C127">
        <f t="shared" si="4"/>
        <v>217.5625</v>
      </c>
      <c r="D127">
        <f t="shared" si="5"/>
        <v>28555.393218925001</v>
      </c>
      <c r="E127">
        <f t="shared" si="6"/>
        <v>1918.2294764462754</v>
      </c>
      <c r="M127">
        <f t="shared" si="7"/>
        <v>2082.6458930742547</v>
      </c>
    </row>
    <row r="128" spans="1:13">
      <c r="A128">
        <v>15</v>
      </c>
      <c r="B128">
        <v>1935.9588623</v>
      </c>
      <c r="C128">
        <f t="shared" si="4"/>
        <v>225</v>
      </c>
      <c r="D128">
        <f t="shared" si="5"/>
        <v>29039.382934499998</v>
      </c>
      <c r="E128">
        <f t="shared" si="6"/>
        <v>1927.8635744154549</v>
      </c>
      <c r="M128">
        <f t="shared" si="7"/>
        <v>2155.7211875680882</v>
      </c>
    </row>
  </sheetData>
  <phoneticPr fontId="7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7" x14ac:dyDescent="0"/>
  <sheetData/>
  <phoneticPr fontId="7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7" x14ac:dyDescent="0"/>
  <sheetData/>
  <phoneticPr fontId="7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IC User</cp:lastModifiedBy>
  <dcterms:created xsi:type="dcterms:W3CDTF">2013-10-08T04:02:28Z</dcterms:created>
  <dcterms:modified xsi:type="dcterms:W3CDTF">2013-10-29T12:57:43Z</dcterms:modified>
</cp:coreProperties>
</file>