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3955" windowHeight="11580" activeTab="1"/>
  </bookViews>
  <sheets>
    <sheet name="Plot" sheetId="4" r:id="rId1"/>
    <sheet name="Data" sheetId="1" r:id="rId2"/>
  </sheets>
  <definedNames>
    <definedName name="a">Data!$E$4</definedName>
    <definedName name="b">Data!$E$5</definedName>
    <definedName name="dTheta">Data!$M$38</definedName>
    <definedName name="dx">Data!$K$14</definedName>
    <definedName name="dy">Data!$K$15</definedName>
    <definedName name="E1a">Data!$E$14</definedName>
    <definedName name="E1b">Data!$E$15</definedName>
    <definedName name="E1c">Data!$E$13</definedName>
    <definedName name="E1d">Data!$E$13</definedName>
    <definedName name="E2a">Data!$E$40</definedName>
    <definedName name="E2b">Data!$E$41</definedName>
    <definedName name="E2c">Data!$E$39</definedName>
    <definedName name="E3a">Data!$E$61</definedName>
    <definedName name="E3b">Data!$E$62</definedName>
    <definedName name="E3c">Data!$E$60</definedName>
    <definedName name="excess">Data!#REF!</definedName>
    <definedName name="Fp1x">Data!$E$11</definedName>
    <definedName name="Fp1y">Data!$E$12</definedName>
    <definedName name="Fp2x">Data!$E$37</definedName>
    <definedName name="Fp2y">Data!$E$38</definedName>
    <definedName name="Fp3rx">Data!$E$67</definedName>
    <definedName name="Fp3ry">Data!$E$68</definedName>
    <definedName name="Fp3x">Data!$E$58</definedName>
    <definedName name="Fp3y">Data!$E$59</definedName>
    <definedName name="h">Data!$M$36</definedName>
    <definedName name="k">Data!$M$37</definedName>
    <definedName name="L">Data!$E$7</definedName>
    <definedName name="Phi3_">Data!$E$64</definedName>
  </definedNames>
  <calcPr calcId="145621"/>
</workbook>
</file>

<file path=xl/calcChain.xml><?xml version="1.0" encoding="utf-8"?>
<calcChain xmlns="http://schemas.openxmlformats.org/spreadsheetml/2006/main">
  <c r="G75" i="1" l="1"/>
  <c r="G74" i="1"/>
  <c r="E41" i="1"/>
  <c r="E40" i="1" s="1"/>
  <c r="E14" i="1"/>
  <c r="D73" i="1"/>
  <c r="E61" i="1"/>
  <c r="E59" i="1"/>
  <c r="E58" i="1"/>
  <c r="E44" i="1"/>
  <c r="E45" i="1" s="1"/>
  <c r="K11" i="1"/>
  <c r="J11" i="1"/>
  <c r="K10" i="1"/>
  <c r="J10" i="1"/>
  <c r="K9" i="1"/>
  <c r="J9" i="1"/>
  <c r="K8" i="1"/>
  <c r="J8" i="1"/>
  <c r="K7" i="1"/>
  <c r="K6" i="1"/>
  <c r="K5" i="1"/>
  <c r="J5" i="1"/>
  <c r="K4" i="1"/>
  <c r="J4" i="1"/>
  <c r="J7" i="1"/>
  <c r="J6" i="1"/>
  <c r="E38" i="1"/>
  <c r="E37" i="1"/>
  <c r="D19" i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E8" i="1"/>
  <c r="E12" i="1"/>
  <c r="E11" i="1"/>
  <c r="E13" i="1" s="1"/>
  <c r="E64" i="1" l="1"/>
  <c r="E67" i="1" s="1"/>
  <c r="E39" i="1"/>
  <c r="E15" i="1"/>
  <c r="E33" i="1" s="1"/>
  <c r="D74" i="1"/>
  <c r="E46" i="1"/>
  <c r="E68" i="1" l="1"/>
  <c r="E60" i="1"/>
  <c r="E62" i="1" s="1"/>
  <c r="E72" i="1" s="1"/>
  <c r="D96" i="1" s="1"/>
  <c r="D75" i="1"/>
  <c r="E47" i="1"/>
  <c r="E73" i="1" l="1"/>
  <c r="E97" i="1" s="1"/>
  <c r="E96" i="1"/>
  <c r="E74" i="1"/>
  <c r="E98" i="1" s="1"/>
  <c r="D76" i="1"/>
  <c r="E75" i="1"/>
  <c r="E99" i="1" s="1"/>
  <c r="E48" i="1"/>
  <c r="D97" i="1" l="1"/>
  <c r="D98" i="1"/>
  <c r="D99" i="1"/>
  <c r="D77" i="1"/>
  <c r="E76" i="1"/>
  <c r="E100" i="1" s="1"/>
  <c r="E49" i="1"/>
  <c r="D100" i="1" l="1"/>
  <c r="D78" i="1"/>
  <c r="E77" i="1"/>
  <c r="E101" i="1" s="1"/>
  <c r="E50" i="1"/>
  <c r="D79" i="1" l="1"/>
  <c r="E78" i="1"/>
  <c r="E102" i="1" s="1"/>
  <c r="D101" i="1"/>
  <c r="E51" i="1"/>
  <c r="D102" i="1" l="1"/>
  <c r="D80" i="1"/>
  <c r="E79" i="1"/>
  <c r="E103" i="1" s="1"/>
  <c r="E52" i="1"/>
  <c r="D103" i="1" l="1"/>
  <c r="D81" i="1"/>
  <c r="E80" i="1"/>
  <c r="E104" i="1" s="1"/>
  <c r="E53" i="1"/>
  <c r="E81" i="1" l="1"/>
  <c r="E105" i="1" s="1"/>
  <c r="D82" i="1"/>
  <c r="D104" i="1"/>
  <c r="E54" i="1"/>
  <c r="E24" i="1"/>
  <c r="D105" i="1" l="1"/>
  <c r="E82" i="1"/>
  <c r="E106" i="1" s="1"/>
  <c r="D83" i="1"/>
  <c r="E19" i="1"/>
  <c r="E22" i="1"/>
  <c r="E30" i="1"/>
  <c r="E32" i="1"/>
  <c r="E18" i="1"/>
  <c r="E20" i="1"/>
  <c r="E31" i="1"/>
  <c r="E28" i="1"/>
  <c r="E26" i="1"/>
  <c r="E21" i="1"/>
  <c r="E29" i="1"/>
  <c r="E25" i="1"/>
  <c r="E27" i="1"/>
  <c r="E23" i="1"/>
  <c r="D106" i="1" l="1"/>
  <c r="E83" i="1"/>
  <c r="E107" i="1" s="1"/>
  <c r="D84" i="1"/>
  <c r="D107" i="1" l="1"/>
  <c r="D85" i="1"/>
  <c r="E84" i="1"/>
  <c r="E108" i="1" s="1"/>
  <c r="D108" i="1" l="1"/>
  <c r="D86" i="1"/>
  <c r="D87" i="1" s="1"/>
  <c r="E85" i="1"/>
  <c r="E109" i="1" s="1"/>
  <c r="D88" i="1" l="1"/>
  <c r="E87" i="1"/>
  <c r="E111" i="1" s="1"/>
  <c r="E86" i="1"/>
  <c r="E110" i="1" s="1"/>
  <c r="D109" i="1"/>
  <c r="D111" i="1" l="1"/>
  <c r="E88" i="1"/>
  <c r="E112" i="1" s="1"/>
  <c r="D89" i="1"/>
  <c r="D110" i="1"/>
  <c r="D90" i="1" l="1"/>
  <c r="E89" i="1"/>
  <c r="E113" i="1" s="1"/>
  <c r="D112" i="1"/>
  <c r="D113" i="1" l="1"/>
  <c r="D91" i="1"/>
  <c r="E90" i="1"/>
  <c r="E114" i="1" s="1"/>
  <c r="D114" i="1" l="1"/>
  <c r="E91" i="1"/>
  <c r="E115" i="1" s="1"/>
  <c r="D92" i="1"/>
  <c r="D115" i="1" l="1"/>
  <c r="D93" i="1"/>
  <c r="E92" i="1"/>
  <c r="E116" i="1" s="1"/>
  <c r="D116" i="1" l="1"/>
  <c r="E93" i="1"/>
  <c r="E117" i="1" s="1"/>
  <c r="D117" i="1" l="1"/>
  <c r="D46" i="1"/>
  <c r="D49" i="1"/>
  <c r="D51" i="1"/>
  <c r="D53" i="1"/>
  <c r="D47" i="1"/>
  <c r="D52" i="1"/>
  <c r="D54" i="1"/>
  <c r="D48" i="1"/>
  <c r="D45" i="1"/>
  <c r="D50" i="1"/>
  <c r="D44" i="1"/>
</calcChain>
</file>

<file path=xl/sharedStrings.xml><?xml version="1.0" encoding="utf-8"?>
<sst xmlns="http://schemas.openxmlformats.org/spreadsheetml/2006/main" count="76" uniqueCount="71">
  <si>
    <t>a</t>
  </si>
  <si>
    <t>b</t>
  </si>
  <si>
    <t>L</t>
  </si>
  <si>
    <t>Rectangle</t>
  </si>
  <si>
    <t>String</t>
  </si>
  <si>
    <t>Fp1x</t>
  </si>
  <si>
    <t>Fp1y</t>
  </si>
  <si>
    <t>E1c</t>
  </si>
  <si>
    <t>excess</t>
  </si>
  <si>
    <t>E1a</t>
  </si>
  <si>
    <t>E1b</t>
  </si>
  <si>
    <t>dx</t>
  </si>
  <si>
    <t>dy</t>
  </si>
  <si>
    <t>Fp2x</t>
  </si>
  <si>
    <t>Fp2y</t>
  </si>
  <si>
    <t>E2c</t>
  </si>
  <si>
    <t>E2a</t>
  </si>
  <si>
    <t>E2b</t>
  </si>
  <si>
    <t>Fp3x</t>
  </si>
  <si>
    <t>E3c</t>
  </si>
  <si>
    <t>E3a</t>
  </si>
  <si>
    <t>E3b</t>
  </si>
  <si>
    <t>Fp3ry</t>
  </si>
  <si>
    <t>Fp3rx</t>
  </si>
  <si>
    <t>Phi3</t>
  </si>
  <si>
    <t>LiquidFuzz notation:</t>
  </si>
  <si>
    <t>Example</t>
  </si>
  <si>
    <t>Ellipse 1</t>
  </si>
  <si>
    <t xml:space="preserve">    Focal point</t>
  </si>
  <si>
    <t>=a/2</t>
  </si>
  <si>
    <t>=b/2</t>
  </si>
  <si>
    <t>=Fp1x</t>
  </si>
  <si>
    <t>=(L-a-2*b)/2</t>
  </si>
  <si>
    <t>=SQRT(E1a^2-E1c^2)</t>
  </si>
  <si>
    <t>E1 x</t>
  </si>
  <si>
    <t>E1 y</t>
  </si>
  <si>
    <t>Ellipse 2</t>
  </si>
  <si>
    <t>Plot:</t>
  </si>
  <si>
    <t xml:space="preserve"> =a/2</t>
  </si>
  <si>
    <t xml:space="preserve"> =b/2</t>
  </si>
  <si>
    <t xml:space="preserve"> =(L-2*a-b)/2</t>
  </si>
  <si>
    <t xml:space="preserve"> =SQRT(E2b^2-E2a^2)</t>
  </si>
  <si>
    <t xml:space="preserve"> =SQRT(E2b^2-Fp2y^2)</t>
  </si>
  <si>
    <t>E2 x</t>
  </si>
  <si>
    <t>E2 y</t>
  </si>
  <si>
    <t>Rectangle plot data:</t>
  </si>
  <si>
    <r>
      <t xml:space="preserve">=SQRT(1-(D18/E1a)^2)*E1b  + </t>
    </r>
    <r>
      <rPr>
        <b/>
        <sz val="11"/>
        <color theme="1"/>
        <rFont val="Calibri"/>
        <family val="2"/>
        <scheme val="minor"/>
      </rPr>
      <t xml:space="preserve"> b/2</t>
    </r>
  </si>
  <si>
    <t>etc.</t>
  </si>
  <si>
    <t xml:space="preserve">     sqrt formula from</t>
  </si>
  <si>
    <t xml:space="preserve">        x^2/a^2 + y^2/b^2 = 1 </t>
  </si>
  <si>
    <t xml:space="preserve">           shift up by b/2</t>
  </si>
  <si>
    <t>unused</t>
  </si>
  <si>
    <t>Plot step sizes:</t>
  </si>
  <si>
    <r>
      <t>E2 x = SQRT(1-(E44/E2b)^2)*E2a +</t>
    </r>
    <r>
      <rPr>
        <b/>
        <sz val="11"/>
        <color theme="1"/>
        <rFont val="Calibri"/>
        <family val="2"/>
        <scheme val="minor"/>
      </rPr>
      <t xml:space="preserve"> a/2</t>
    </r>
  </si>
  <si>
    <t xml:space="preserve">  shift right by a/2</t>
  </si>
  <si>
    <t>Ellipse 3</t>
  </si>
  <si>
    <t>In rotated frame:</t>
  </si>
  <si>
    <t>=Fp3x*COS(Phi3_) +Fp3y *SIN(Phi3_)</t>
  </si>
  <si>
    <t>Fp3y</t>
  </si>
  <si>
    <t xml:space="preserve"> = ATAN(Fp3y/Fp3x)</t>
  </si>
  <si>
    <t>=Fp3y*COS(Phi3_)-Fp3x*SIN(Phi3_)</t>
  </si>
  <si>
    <t>is sqrt(3.25)</t>
  </si>
  <si>
    <t>E3 R y</t>
  </si>
  <si>
    <t>E3 R x</t>
  </si>
  <si>
    <t>E3 x</t>
  </si>
  <si>
    <t>E3 y</t>
  </si>
  <si>
    <t xml:space="preserve">Rotate back: </t>
  </si>
  <si>
    <t>E3 y = E3 R y * COS(Phi3_) - E3 R x * SIN(-Phi3_)</t>
  </si>
  <si>
    <t>E3 x = E3 R x * COS(Phi3_) + E3 R y * SIN(-Phi3_)</t>
  </si>
  <si>
    <t>0.17 found by trial and error</t>
  </si>
  <si>
    <t xml:space="preserve">   better: rotate last point of ellipse 1 section...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</si>
</sst>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quotePrefix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3E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12860892391E-2"/>
          <c:y val="3.4913583915218142E-2"/>
          <c:w val="0.76415244969378826"/>
          <c:h val="0.9301728321695637"/>
        </c:manualLayout>
      </c:layout>
      <c:scatterChart>
        <c:scatterStyle val="smoothMarker"/>
        <c:varyColors val="0"/>
        <c:ser>
          <c:idx val="1"/>
          <c:order val="0"/>
          <c:tx>
            <c:strRef>
              <c:f>Data!$E$17</c:f>
              <c:strCache>
                <c:ptCount val="1"/>
                <c:pt idx="0">
                  <c:v>E1 y</c:v>
                </c:pt>
              </c:strCache>
            </c:strRef>
          </c:tx>
          <c:marker>
            <c:symbol val="none"/>
          </c:marker>
          <c:xVal>
            <c:numRef>
              <c:f>Data!$D$18:$D$33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</c:numCache>
            </c:numRef>
          </c:xVal>
          <c:yVal>
            <c:numRef>
              <c:f>Data!$E$18:$E$33</c:f>
              <c:numCache>
                <c:formatCode>General</c:formatCode>
                <c:ptCount val="16"/>
                <c:pt idx="0">
                  <c:v>3</c:v>
                </c:pt>
                <c:pt idx="1">
                  <c:v>2.9983993594874874</c:v>
                </c:pt>
                <c:pt idx="2">
                  <c:v>2.9935897271003382</c:v>
                </c:pt>
                <c:pt idx="3">
                  <c:v>2.9855477833585371</c:v>
                </c:pt>
                <c:pt idx="4">
                  <c:v>2.9742340286804909</c:v>
                </c:pt>
                <c:pt idx="5">
                  <c:v>2.9595917942265424</c:v>
                </c:pt>
                <c:pt idx="6">
                  <c:v>2.9415457759218553</c:v>
                </c:pt>
                <c:pt idx="7">
                  <c:v>2.92</c:v>
                </c:pt>
                <c:pt idx="8">
                  <c:v>2.8948350851723221</c:v>
                </c:pt>
                <c:pt idx="9">
                  <c:v>2.8659046063504965</c:v>
                </c:pt>
                <c:pt idx="10">
                  <c:v>2.8330302779823362</c:v>
                </c:pt>
                <c:pt idx="11">
                  <c:v>2.7959955456514916</c:v>
                </c:pt>
                <c:pt idx="12">
                  <c:v>2.7545369759569045</c:v>
                </c:pt>
                <c:pt idx="13">
                  <c:v>2.7083325203250102</c:v>
                </c:pt>
                <c:pt idx="14">
                  <c:v>2.6569852141766379</c:v>
                </c:pt>
                <c:pt idx="15">
                  <c:v>2.5999999999999996</c:v>
                </c:pt>
              </c:numCache>
            </c:numRef>
          </c:yVal>
          <c:smooth val="1"/>
        </c:ser>
        <c:ser>
          <c:idx val="2"/>
          <c:order val="1"/>
          <c:marker>
            <c:symbol val="none"/>
          </c:marker>
          <c:xVal>
            <c:numRef>
              <c:f>Data!$J$4:$J$5</c:f>
              <c:numCache>
                <c:formatCode>General</c:formatCode>
                <c:ptCount val="2"/>
                <c:pt idx="0">
                  <c:v>1.5</c:v>
                </c:pt>
                <c:pt idx="1">
                  <c:v>-1.5</c:v>
                </c:pt>
              </c:numCache>
            </c:numRef>
          </c:xVal>
          <c:yVal>
            <c:numRef>
              <c:f>Data!$K$4:$K$5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1"/>
        </c:ser>
        <c:ser>
          <c:idx val="3"/>
          <c:order val="2"/>
          <c:marker>
            <c:symbol val="none"/>
          </c:marker>
          <c:xVal>
            <c:numRef>
              <c:f>Data!$J$6:$J$7</c:f>
              <c:numCache>
                <c:formatCode>General</c:formatCode>
                <c:ptCount val="2"/>
                <c:pt idx="0">
                  <c:v>1.5</c:v>
                </c:pt>
                <c:pt idx="1">
                  <c:v>-1.5</c:v>
                </c:pt>
              </c:numCache>
            </c:numRef>
          </c:xVal>
          <c:yVal>
            <c:numRef>
              <c:f>Data!$K$6:$K$7</c:f>
              <c:numCache>
                <c:formatCode>General</c:formatCode>
                <c:ptCount val="2"/>
                <c:pt idx="0">
                  <c:v>-1</c:v>
                </c:pt>
                <c:pt idx="1">
                  <c:v>-1</c:v>
                </c:pt>
              </c:numCache>
            </c:numRef>
          </c:yVal>
          <c:smooth val="1"/>
        </c:ser>
        <c:ser>
          <c:idx val="4"/>
          <c:order val="3"/>
          <c:marker>
            <c:symbol val="none"/>
          </c:marker>
          <c:xVal>
            <c:numRef>
              <c:f>Data!$J$8:$J$9</c:f>
              <c:numCache>
                <c:formatCode>General</c:formatCode>
                <c:ptCount val="2"/>
                <c:pt idx="0">
                  <c:v>1.5</c:v>
                </c:pt>
                <c:pt idx="1">
                  <c:v>1.5</c:v>
                </c:pt>
              </c:numCache>
            </c:numRef>
          </c:xVal>
          <c:yVal>
            <c:numRef>
              <c:f>Data!$K$8:$K$9</c:f>
              <c:numCache>
                <c:formatCode>General</c:formatCode>
                <c:ptCount val="2"/>
                <c:pt idx="0">
                  <c:v>1</c:v>
                </c:pt>
                <c:pt idx="1">
                  <c:v>-1</c:v>
                </c:pt>
              </c:numCache>
            </c:numRef>
          </c:yVal>
          <c:smooth val="1"/>
        </c:ser>
        <c:ser>
          <c:idx val="5"/>
          <c:order val="4"/>
          <c:marker>
            <c:symbol val="none"/>
          </c:marker>
          <c:xVal>
            <c:numRef>
              <c:f>Data!$J$10:$J$11</c:f>
              <c:numCache>
                <c:formatCode>General</c:formatCode>
                <c:ptCount val="2"/>
                <c:pt idx="0">
                  <c:v>-1.5</c:v>
                </c:pt>
                <c:pt idx="1">
                  <c:v>-1.5</c:v>
                </c:pt>
              </c:numCache>
            </c:numRef>
          </c:xVal>
          <c:yVal>
            <c:numRef>
              <c:f>Data!$K$10:$K$11</c:f>
              <c:numCache>
                <c:formatCode>General</c:formatCode>
                <c:ptCount val="2"/>
                <c:pt idx="0">
                  <c:v>-1</c:v>
                </c:pt>
                <c:pt idx="1">
                  <c:v>1</c:v>
                </c:pt>
              </c:numCache>
            </c:numRef>
          </c:yVal>
          <c:smooth val="1"/>
        </c:ser>
        <c:ser>
          <c:idx val="6"/>
          <c:order val="5"/>
          <c:tx>
            <c:strRef>
              <c:f>Data!$E$43</c:f>
              <c:strCache>
                <c:ptCount val="1"/>
                <c:pt idx="0">
                  <c:v>E2 y</c:v>
                </c:pt>
              </c:strCache>
            </c:strRef>
          </c:tx>
          <c:marker>
            <c:symbol val="none"/>
          </c:marker>
          <c:xVal>
            <c:numRef>
              <c:f>Data!$D$44:$D$54</c:f>
              <c:numCache>
                <c:formatCode>General</c:formatCode>
                <c:ptCount val="11"/>
                <c:pt idx="0">
                  <c:v>3</c:v>
                </c:pt>
                <c:pt idx="1">
                  <c:v>3.0467708298258018</c:v>
                </c:pt>
                <c:pt idx="2">
                  <c:v>3.0874507866387542</c:v>
                </c:pt>
                <c:pt idx="3">
                  <c:v>3.1224980739587949</c:v>
                </c:pt>
                <c:pt idx="4">
                  <c:v>3.1522711641858305</c:v>
                </c:pt>
                <c:pt idx="5">
                  <c:v>3.1770509831248424</c:v>
                </c:pt>
                <c:pt idx="6">
                  <c:v>3.1970562748477138</c:v>
                </c:pt>
                <c:pt idx="7">
                  <c:v>3.2124543789543707</c:v>
                </c:pt>
                <c:pt idx="8">
                  <c:v>3.2233687939614084</c:v>
                </c:pt>
                <c:pt idx="9">
                  <c:v>3.2298843892006195</c:v>
                </c:pt>
                <c:pt idx="10">
                  <c:v>3.2320508075688772</c:v>
                </c:pt>
              </c:numCache>
            </c:numRef>
          </c:xVal>
          <c:yVal>
            <c:numRef>
              <c:f>Data!$E$44:$E$54</c:f>
              <c:numCache>
                <c:formatCode>General</c:formatCode>
                <c:ptCount val="11"/>
                <c:pt idx="0">
                  <c:v>1</c:v>
                </c:pt>
                <c:pt idx="1">
                  <c:v>0.9</c:v>
                </c:pt>
                <c:pt idx="2">
                  <c:v>0.8</c:v>
                </c:pt>
                <c:pt idx="3">
                  <c:v>0.70000000000000007</c:v>
                </c:pt>
                <c:pt idx="4">
                  <c:v>0.60000000000000009</c:v>
                </c:pt>
                <c:pt idx="5">
                  <c:v>0.50000000000000011</c:v>
                </c:pt>
                <c:pt idx="6">
                  <c:v>0.40000000000000013</c:v>
                </c:pt>
                <c:pt idx="7">
                  <c:v>0.30000000000000016</c:v>
                </c:pt>
                <c:pt idx="8">
                  <c:v>0.20000000000000015</c:v>
                </c:pt>
                <c:pt idx="9">
                  <c:v>0.10000000000000014</c:v>
                </c:pt>
                <c:pt idx="10">
                  <c:v>1.3877787807814457E-16</c:v>
                </c:pt>
              </c:numCache>
            </c:numRef>
          </c:yVal>
          <c:smooth val="1"/>
        </c:ser>
        <c:ser>
          <c:idx val="0"/>
          <c:order val="6"/>
          <c:tx>
            <c:strRef>
              <c:f>Data!$E$95</c:f>
              <c:strCache>
                <c:ptCount val="1"/>
                <c:pt idx="0">
                  <c:v>E3 y</c:v>
                </c:pt>
              </c:strCache>
            </c:strRef>
          </c:tx>
          <c:marker>
            <c:symbol val="none"/>
          </c:marker>
          <c:xVal>
            <c:numRef>
              <c:f>Data!$D$96:$D$117</c:f>
              <c:numCache>
                <c:formatCode>General</c:formatCode>
                <c:ptCount val="22"/>
                <c:pt idx="0">
                  <c:v>1.5206879200551791</c:v>
                </c:pt>
                <c:pt idx="1">
                  <c:v>1.605524214665633</c:v>
                </c:pt>
                <c:pt idx="2">
                  <c:v>1.6890009661572747</c:v>
                </c:pt>
                <c:pt idx="3">
                  <c:v>1.7711188409676093</c:v>
                </c:pt>
                <c:pt idx="4">
                  <c:v>1.8518751700728342</c:v>
                </c:pt>
                <c:pt idx="5">
                  <c:v>1.9312639161031293</c:v>
                </c:pt>
                <c:pt idx="6">
                  <c:v>2.0092755984251403</c:v>
                </c:pt>
                <c:pt idx="7">
                  <c:v>2.0858971740044892</c:v>
                </c:pt>
                <c:pt idx="8">
                  <c:v>2.1611118705083667</c:v>
                </c:pt>
                <c:pt idx="9">
                  <c:v>2.2348989665633368</c:v>
                </c:pt>
                <c:pt idx="10">
                  <c:v>2.3072335122535872</c:v>
                </c:pt>
                <c:pt idx="11">
                  <c:v>2.378085980711691</c:v>
                </c:pt>
                <c:pt idx="12">
                  <c:v>2.4474218388608668</c:v>
                </c:pt>
                <c:pt idx="13">
                  <c:v>2.515201021802512</c:v>
                </c:pt>
                <c:pt idx="14">
                  <c:v>2.5813772907110293</c:v>
                </c:pt>
                <c:pt idx="15">
                  <c:v>2.6458974479842832</c:v>
                </c:pt>
                <c:pt idx="16">
                  <c:v>2.7087003752057486</c:v>
                </c:pt>
                <c:pt idx="17">
                  <c:v>2.7697158483323481</c:v>
                </c:pt>
                <c:pt idx="18">
                  <c:v>2.8288630691353065</c:v>
                </c:pt>
                <c:pt idx="19">
                  <c:v>2.8860488303305876</c:v>
                </c:pt>
                <c:pt idx="20">
                  <c:v>2.9411652010152323</c:v>
                </c:pt>
                <c:pt idx="21">
                  <c:v>2.9940865742040206</c:v>
                </c:pt>
              </c:numCache>
            </c:numRef>
          </c:xVal>
          <c:yVal>
            <c:numRef>
              <c:f>Data!$E$96:$E$117</c:f>
              <c:numCache>
                <c:formatCode>General</c:formatCode>
                <c:ptCount val="22"/>
                <c:pt idx="0">
                  <c:v>2.5875037384972082</c:v>
                </c:pt>
                <c:pt idx="1">
                  <c:v>2.5344806166396898</c:v>
                </c:pt>
                <c:pt idx="2">
                  <c:v>2.4794181801039525</c:v>
                </c:pt>
                <c:pt idx="3">
                  <c:v>2.4223174285462554</c:v>
                </c:pt>
                <c:pt idx="4">
                  <c:v>2.3631743584308929</c:v>
                </c:pt>
                <c:pt idx="5">
                  <c:v>2.301979913703136</c:v>
                </c:pt>
                <c:pt idx="6">
                  <c:v>2.2387198734129532</c:v>
                </c:pt>
                <c:pt idx="7">
                  <c:v>2.1733746730087766</c:v>
                </c:pt>
                <c:pt idx="8">
                  <c:v>2.105919153991394</c:v>
                </c:pt>
                <c:pt idx="9">
                  <c:v>2.0363222343006497</c:v>
                </c:pt>
                <c:pt idx="10">
                  <c:v>1.9645464890628261</c:v>
                </c:pt>
                <c:pt idx="11">
                  <c:v>1.8905476279767823</c:v>
                </c:pt>
                <c:pt idx="12">
                  <c:v>1.8142738514273458</c:v>
                </c:pt>
                <c:pt idx="13">
                  <c:v>1.7356650620666141</c:v>
                </c:pt>
                <c:pt idx="14">
                  <c:v>1.6546519016561909</c:v>
                </c:pt>
                <c:pt idx="15">
                  <c:v>1.5711545737928714</c:v>
                </c:pt>
                <c:pt idx="16">
                  <c:v>1.4850814008518707</c:v>
                </c:pt>
                <c:pt idx="17">
                  <c:v>1.3963270467685702</c:v>
                </c:pt>
                <c:pt idx="18">
                  <c:v>1.3047703141998084</c:v>
                </c:pt>
                <c:pt idx="19">
                  <c:v>1.2102713922195298</c:v>
                </c:pt>
                <c:pt idx="20">
                  <c:v>1.1126683844732972</c:v>
                </c:pt>
                <c:pt idx="21">
                  <c:v>1.0117728804832804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208960"/>
        <c:axId val="143209536"/>
      </c:scatterChart>
      <c:valAx>
        <c:axId val="143208960"/>
        <c:scaling>
          <c:orientation val="minMax"/>
          <c:min val="0"/>
        </c:scaling>
        <c:delete val="0"/>
        <c:axPos val="b"/>
        <c:majorGridlines>
          <c:spPr>
            <a:ln>
              <a:solidFill>
                <a:schemeClr val="accent1">
                  <a:alpha val="4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 b="1"/>
            </a:pPr>
            <a:endParaRPr lang="nl-NL"/>
          </a:p>
        </c:txPr>
        <c:crossAx val="143209536"/>
        <c:crosses val="autoZero"/>
        <c:crossBetween val="midCat"/>
      </c:valAx>
      <c:valAx>
        <c:axId val="14320953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4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 b="1"/>
            </a:pPr>
            <a:endParaRPr lang="nl-NL"/>
          </a:p>
        </c:txPr>
        <c:crossAx val="143208960"/>
        <c:crosses val="autoZero"/>
        <c:crossBetween val="midCat"/>
      </c:valAx>
    </c:plotArea>
    <c:plotVisOnly val="1"/>
    <c:dispBlanksAs val="gap"/>
    <c:showDLblsOverMax val="0"/>
  </c:chart>
  <c:spPr>
    <a:effectLst>
      <a:outerShdw blurRad="50800" dist="38100" dir="2700000" algn="tl" rotWithShape="0">
        <a:prstClr val="black">
          <a:alpha val="40000"/>
        </a:prstClr>
      </a:outerShdw>
    </a:effectLst>
  </c:sp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0.19991</cdr:x>
      <cdr:y>0.19826</cdr:y>
    </cdr:from>
    <cdr:to>
      <cdr:x>0.23235</cdr:x>
      <cdr:y>0.25982</cdr:y>
    </cdr:to>
    <cdr:sp macro="" textlink="">
      <cdr:nvSpPr>
        <cdr:cNvPr id="2" name="TextBox 3"/>
        <cdr:cNvSpPr txBox="1"/>
      </cdr:nvSpPr>
      <cdr:spPr>
        <a:xfrm xmlns:a="http://schemas.openxmlformats.org/drawingml/2006/main">
          <a:off x="1858936" y="1205101"/>
          <a:ext cx="301686" cy="374141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NL" sz="1800">
              <a:solidFill>
                <a:srgbClr val="FF0000"/>
              </a:solidFill>
            </a:rPr>
            <a:t>1</a:t>
          </a:r>
        </a:p>
      </cdr:txBody>
    </cdr:sp>
  </cdr:relSizeAnchor>
  <cdr:relSizeAnchor xmlns:cdr="http://schemas.openxmlformats.org/drawingml/2006/chartDrawing">
    <cdr:from>
      <cdr:x>0.51414</cdr:x>
      <cdr:y>0.44129</cdr:y>
    </cdr:from>
    <cdr:to>
      <cdr:x>0.54659</cdr:x>
      <cdr:y>0.50285</cdr:y>
    </cdr:to>
    <cdr:sp macro="" textlink="">
      <cdr:nvSpPr>
        <cdr:cNvPr id="3" name="TextBox 5"/>
        <cdr:cNvSpPr txBox="1"/>
      </cdr:nvSpPr>
      <cdr:spPr>
        <a:xfrm xmlns:a="http://schemas.openxmlformats.org/drawingml/2006/main">
          <a:off x="4781012" y="2682283"/>
          <a:ext cx="301686" cy="374141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NL" sz="1800">
              <a:solidFill>
                <a:schemeClr val="accent1">
                  <a:lumMod val="75000"/>
                </a:schemeClr>
              </a:solidFill>
            </a:rPr>
            <a:t>3</a:t>
          </a:r>
          <a:endParaRPr lang="nl-NL" sz="1800">
            <a:solidFill>
              <a:srgbClr val="FF0000"/>
            </a:solidFill>
          </a:endParaRPr>
        </a:p>
      </cdr:txBody>
    </cdr:sp>
  </cdr:relSizeAnchor>
  <cdr:relSizeAnchor xmlns:cdr="http://schemas.openxmlformats.org/drawingml/2006/chartDrawing">
    <cdr:from>
      <cdr:x>0.74505</cdr:x>
      <cdr:y>0.71354</cdr:y>
    </cdr:from>
    <cdr:to>
      <cdr:x>0.77749</cdr:x>
      <cdr:y>0.77509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6928173" y="4337050"/>
          <a:ext cx="301686" cy="374141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nl-NL" sz="1800">
              <a:solidFill>
                <a:schemeClr val="accent1">
                  <a:lumMod val="75000"/>
                </a:schemeClr>
              </a:solidFill>
            </a:rPr>
            <a:t>2</a:t>
          </a:r>
          <a:endParaRPr lang="nl-NL" sz="1800">
            <a:solidFill>
              <a:srgbClr val="FF0000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7"/>
  <sheetViews>
    <sheetView tabSelected="1" topLeftCell="A52" workbookViewId="0">
      <selection activeCell="D72" sqref="D72"/>
    </sheetView>
  </sheetViews>
  <sheetFormatPr defaultRowHeight="15" x14ac:dyDescent="0.25"/>
  <cols>
    <col min="1" max="1" width="19.140625" bestFit="1" customWidth="1"/>
    <col min="2" max="2" width="7.85546875" customWidth="1"/>
    <col min="3" max="3" width="10.85546875" customWidth="1"/>
    <col min="6" max="6" width="4.140625" customWidth="1"/>
    <col min="7" max="7" width="31" customWidth="1"/>
  </cols>
  <sheetData>
    <row r="2" spans="1:11" x14ac:dyDescent="0.25">
      <c r="E2" t="s">
        <v>26</v>
      </c>
    </row>
    <row r="3" spans="1:11" x14ac:dyDescent="0.25">
      <c r="A3" t="s">
        <v>25</v>
      </c>
      <c r="I3" t="s">
        <v>45</v>
      </c>
    </row>
    <row r="4" spans="1:11" x14ac:dyDescent="0.25">
      <c r="C4" s="1" t="s">
        <v>3</v>
      </c>
      <c r="D4" s="2" t="s">
        <v>0</v>
      </c>
      <c r="E4" s="1">
        <v>3</v>
      </c>
      <c r="F4" s="1"/>
      <c r="J4" s="4">
        <f>a/2</f>
        <v>1.5</v>
      </c>
      <c r="K4" s="4">
        <f>b/2</f>
        <v>1</v>
      </c>
    </row>
    <row r="5" spans="1:11" x14ac:dyDescent="0.25">
      <c r="C5" s="1"/>
      <c r="D5" s="2" t="s">
        <v>1</v>
      </c>
      <c r="E5" s="1">
        <v>2</v>
      </c>
      <c r="F5" s="1"/>
      <c r="J5" s="4">
        <f>-a/2</f>
        <v>-1.5</v>
      </c>
      <c r="K5" s="4">
        <f>b/2</f>
        <v>1</v>
      </c>
    </row>
    <row r="6" spans="1:11" x14ac:dyDescent="0.25">
      <c r="C6" s="1"/>
      <c r="D6" s="2"/>
      <c r="E6" s="1"/>
      <c r="F6" s="1"/>
      <c r="J6">
        <f>a/2</f>
        <v>1.5</v>
      </c>
      <c r="K6">
        <f>-b/2</f>
        <v>-1</v>
      </c>
    </row>
    <row r="7" spans="1:11" x14ac:dyDescent="0.25">
      <c r="C7" s="1" t="s">
        <v>4</v>
      </c>
      <c r="D7" s="2" t="s">
        <v>2</v>
      </c>
      <c r="E7" s="1">
        <v>12</v>
      </c>
      <c r="F7" s="1"/>
      <c r="J7">
        <f>-a/2</f>
        <v>-1.5</v>
      </c>
      <c r="K7">
        <f>-b/2</f>
        <v>-1</v>
      </c>
    </row>
    <row r="8" spans="1:11" x14ac:dyDescent="0.25">
      <c r="C8" s="1"/>
      <c r="D8" s="2" t="s">
        <v>8</v>
      </c>
      <c r="E8" s="1">
        <f>L-2*a-2*b</f>
        <v>2</v>
      </c>
      <c r="F8" s="1"/>
      <c r="J8" s="4">
        <f>a/2</f>
        <v>1.5</v>
      </c>
      <c r="K8" s="4">
        <f>b/2</f>
        <v>1</v>
      </c>
    </row>
    <row r="9" spans="1:11" x14ac:dyDescent="0.25">
      <c r="J9" s="4">
        <f>a/2</f>
        <v>1.5</v>
      </c>
      <c r="K9" s="4">
        <f>-b/2</f>
        <v>-1</v>
      </c>
    </row>
    <row r="10" spans="1:11" x14ac:dyDescent="0.25">
      <c r="A10" t="s">
        <v>27</v>
      </c>
      <c r="J10">
        <f>-a/2</f>
        <v>-1.5</v>
      </c>
      <c r="K10">
        <f>-b/2</f>
        <v>-1</v>
      </c>
    </row>
    <row r="11" spans="1:11" x14ac:dyDescent="0.25">
      <c r="A11" t="s">
        <v>28</v>
      </c>
      <c r="D11" t="s">
        <v>5</v>
      </c>
      <c r="E11">
        <f>a/2</f>
        <v>1.5</v>
      </c>
      <c r="G11" s="3" t="s">
        <v>29</v>
      </c>
      <c r="J11">
        <f>-a/2</f>
        <v>-1.5</v>
      </c>
      <c r="K11">
        <f>b/2</f>
        <v>1</v>
      </c>
    </row>
    <row r="12" spans="1:11" x14ac:dyDescent="0.25">
      <c r="D12" t="s">
        <v>6</v>
      </c>
      <c r="E12">
        <f>b/2</f>
        <v>1</v>
      </c>
      <c r="G12" s="3" t="s">
        <v>30</v>
      </c>
    </row>
    <row r="13" spans="1:11" x14ac:dyDescent="0.25">
      <c r="D13" t="s">
        <v>7</v>
      </c>
      <c r="E13">
        <f>Fp1x</f>
        <v>1.5</v>
      </c>
      <c r="G13" s="3" t="s">
        <v>31</v>
      </c>
      <c r="I13" t="s">
        <v>52</v>
      </c>
    </row>
    <row r="14" spans="1:11" x14ac:dyDescent="0.25">
      <c r="D14" t="s">
        <v>9</v>
      </c>
      <c r="E14">
        <f>(L-a-2*b)/2</f>
        <v>2.5</v>
      </c>
      <c r="G14" s="3" t="s">
        <v>32</v>
      </c>
      <c r="J14" t="s">
        <v>11</v>
      </c>
      <c r="K14">
        <v>0.1</v>
      </c>
    </row>
    <row r="15" spans="1:11" x14ac:dyDescent="0.25">
      <c r="D15" t="s">
        <v>10</v>
      </c>
      <c r="E15">
        <f>SQRT(E1a^2-E1c^2)</f>
        <v>2</v>
      </c>
      <c r="G15" s="3" t="s">
        <v>33</v>
      </c>
      <c r="J15" t="s">
        <v>12</v>
      </c>
      <c r="K15">
        <v>0.1</v>
      </c>
    </row>
    <row r="17" spans="2:7" x14ac:dyDescent="0.25">
      <c r="B17" t="s">
        <v>37</v>
      </c>
      <c r="D17" t="s">
        <v>34</v>
      </c>
      <c r="E17" t="s">
        <v>35</v>
      </c>
    </row>
    <row r="18" spans="2:7" x14ac:dyDescent="0.25">
      <c r="D18">
        <v>0</v>
      </c>
      <c r="E18">
        <f>SQRT(1-(D18/E1a)^2)*E1b+b/2</f>
        <v>3</v>
      </c>
      <c r="G18" s="3" t="s">
        <v>46</v>
      </c>
    </row>
    <row r="19" spans="2:7" x14ac:dyDescent="0.25">
      <c r="D19">
        <f>D18+dx</f>
        <v>0.1</v>
      </c>
      <c r="E19">
        <f>SQRT(1-(D19/E1a)^2)*E1b+b/2</f>
        <v>2.9983993594874874</v>
      </c>
      <c r="G19" t="s">
        <v>47</v>
      </c>
    </row>
    <row r="20" spans="2:7" x14ac:dyDescent="0.25">
      <c r="D20">
        <f>D19+dx</f>
        <v>0.2</v>
      </c>
      <c r="E20">
        <f>SQRT(1-(D20/E1a)^2)*E1b+b/2</f>
        <v>2.9935897271003382</v>
      </c>
      <c r="G20" t="s">
        <v>48</v>
      </c>
    </row>
    <row r="21" spans="2:7" x14ac:dyDescent="0.25">
      <c r="D21">
        <f>D20+dx</f>
        <v>0.30000000000000004</v>
      </c>
      <c r="E21">
        <f>SQRT(1-(D21/E1a)^2)*E1b+b/2</f>
        <v>2.9855477833585371</v>
      </c>
      <c r="G21" t="s">
        <v>49</v>
      </c>
    </row>
    <row r="22" spans="2:7" x14ac:dyDescent="0.25">
      <c r="D22">
        <f>D21+dx</f>
        <v>0.4</v>
      </c>
      <c r="E22">
        <f>SQRT(1-(D22/E1a)^2)*E1b+b/2</f>
        <v>2.9742340286804909</v>
      </c>
      <c r="G22" t="s">
        <v>50</v>
      </c>
    </row>
    <row r="23" spans="2:7" x14ac:dyDescent="0.25">
      <c r="D23">
        <f>D22+dx</f>
        <v>0.5</v>
      </c>
      <c r="E23">
        <f>SQRT(1-(D23/E1a)^2)*E1b+b/2</f>
        <v>2.9595917942265424</v>
      </c>
    </row>
    <row r="24" spans="2:7" x14ac:dyDescent="0.25">
      <c r="D24">
        <f>D23+dx</f>
        <v>0.6</v>
      </c>
      <c r="E24">
        <f>SQRT(1-(D24/E1a)^2)*E1b+b/2</f>
        <v>2.9415457759218553</v>
      </c>
    </row>
    <row r="25" spans="2:7" x14ac:dyDescent="0.25">
      <c r="D25">
        <f>D24+dx</f>
        <v>0.7</v>
      </c>
      <c r="E25">
        <f>SQRT(1-(D25/E1a)^2)*E1b+b/2</f>
        <v>2.92</v>
      </c>
    </row>
    <row r="26" spans="2:7" x14ac:dyDescent="0.25">
      <c r="D26">
        <f>D25+dx</f>
        <v>0.79999999999999993</v>
      </c>
      <c r="E26">
        <f>SQRT(1-(D26/E1a)^2)*E1b+b/2</f>
        <v>2.8948350851723221</v>
      </c>
    </row>
    <row r="27" spans="2:7" x14ac:dyDescent="0.25">
      <c r="D27">
        <f>D26+dx</f>
        <v>0.89999999999999991</v>
      </c>
      <c r="E27">
        <f>SQRT(1-(D27/E1a)^2)*E1b+b/2</f>
        <v>2.8659046063504965</v>
      </c>
    </row>
    <row r="28" spans="2:7" x14ac:dyDescent="0.25">
      <c r="D28">
        <f>D27+dx</f>
        <v>0.99999999999999989</v>
      </c>
      <c r="E28">
        <f>SQRT(1-(D28/E1a)^2)*E1b+b/2</f>
        <v>2.8330302779823362</v>
      </c>
    </row>
    <row r="29" spans="2:7" x14ac:dyDescent="0.25">
      <c r="D29">
        <f>D28+dx</f>
        <v>1.0999999999999999</v>
      </c>
      <c r="E29">
        <f>SQRT(1-(D29/E1a)^2)*E1b+b/2</f>
        <v>2.7959955456514916</v>
      </c>
    </row>
    <row r="30" spans="2:7" x14ac:dyDescent="0.25">
      <c r="D30">
        <f>D29+dx</f>
        <v>1.2</v>
      </c>
      <c r="E30">
        <f>SQRT(1-(D30/E1a)^2)*E1b+b/2</f>
        <v>2.7545369759569045</v>
      </c>
    </row>
    <row r="31" spans="2:7" x14ac:dyDescent="0.25">
      <c r="D31">
        <f>D30+dx</f>
        <v>1.3</v>
      </c>
      <c r="E31">
        <f>SQRT(1-(D31/E1a)^2)*E1b+b/2</f>
        <v>2.7083325203250102</v>
      </c>
    </row>
    <row r="32" spans="2:7" x14ac:dyDescent="0.25">
      <c r="D32">
        <f>D31+dx</f>
        <v>1.4000000000000001</v>
      </c>
      <c r="E32">
        <f>SQRT(1-(D32/E1a)^2)*E1b+b/2</f>
        <v>2.6569852141766379</v>
      </c>
    </row>
    <row r="33" spans="1:8" x14ac:dyDescent="0.25">
      <c r="D33">
        <f>D32+dx</f>
        <v>1.5000000000000002</v>
      </c>
      <c r="E33">
        <f>SQRT(1-(D33/E1a)^2)*E1b+b/2</f>
        <v>2.5999999999999996</v>
      </c>
    </row>
    <row r="37" spans="1:8" x14ac:dyDescent="0.25">
      <c r="A37" t="s">
        <v>36</v>
      </c>
      <c r="D37" t="s">
        <v>13</v>
      </c>
      <c r="E37">
        <f>a/2</f>
        <v>1.5</v>
      </c>
      <c r="G37" t="s">
        <v>38</v>
      </c>
    </row>
    <row r="38" spans="1:8" x14ac:dyDescent="0.25">
      <c r="A38" t="s">
        <v>28</v>
      </c>
      <c r="D38" t="s">
        <v>14</v>
      </c>
      <c r="E38">
        <f>b/2</f>
        <v>1</v>
      </c>
      <c r="G38" t="s">
        <v>39</v>
      </c>
    </row>
    <row r="39" spans="1:8" x14ac:dyDescent="0.25">
      <c r="D39" t="s">
        <v>15</v>
      </c>
      <c r="E39">
        <f>SQRT(E2b^2-E2a^2)</f>
        <v>1.0000000000000002</v>
      </c>
      <c r="G39" t="s">
        <v>41</v>
      </c>
      <c r="H39" t="s">
        <v>51</v>
      </c>
    </row>
    <row r="40" spans="1:8" x14ac:dyDescent="0.25">
      <c r="D40" t="s">
        <v>16</v>
      </c>
      <c r="E40">
        <f>SQRT(E2b^2-Fp2y^2)</f>
        <v>1.7320508075688772</v>
      </c>
      <c r="G40" t="s">
        <v>42</v>
      </c>
    </row>
    <row r="41" spans="1:8" x14ac:dyDescent="0.25">
      <c r="D41" t="s">
        <v>17</v>
      </c>
      <c r="E41">
        <f>(L-2*a-b)/2</f>
        <v>2</v>
      </c>
      <c r="G41" t="s">
        <v>40</v>
      </c>
    </row>
    <row r="43" spans="1:8" x14ac:dyDescent="0.25">
      <c r="B43" t="s">
        <v>37</v>
      </c>
      <c r="D43" t="s">
        <v>43</v>
      </c>
      <c r="E43" t="s">
        <v>44</v>
      </c>
    </row>
    <row r="44" spans="1:8" x14ac:dyDescent="0.25">
      <c r="D44">
        <f>SQRT(1-(E44/E2b)^2)*E2a+a/2</f>
        <v>3</v>
      </c>
      <c r="E44">
        <f>b/2</f>
        <v>1</v>
      </c>
      <c r="G44" s="3" t="s">
        <v>53</v>
      </c>
    </row>
    <row r="45" spans="1:8" x14ac:dyDescent="0.25">
      <c r="D45">
        <f>SQRT(1-(E45/E2b)^2)*E2a+a/2</f>
        <v>3.0467708298258018</v>
      </c>
      <c r="E45">
        <f>E44-dy</f>
        <v>0.9</v>
      </c>
      <c r="G45" s="3" t="s">
        <v>54</v>
      </c>
    </row>
    <row r="46" spans="1:8" x14ac:dyDescent="0.25">
      <c r="D46">
        <f>SQRT(1-(E46/E2b)^2)*E2a+a/2</f>
        <v>3.0874507866387542</v>
      </c>
      <c r="E46">
        <f>E45-dy</f>
        <v>0.8</v>
      </c>
    </row>
    <row r="47" spans="1:8" x14ac:dyDescent="0.25">
      <c r="D47">
        <f>SQRT(1-(E47/E2b)^2)*E2a+a/2</f>
        <v>3.1224980739587949</v>
      </c>
      <c r="E47">
        <f>E46-dy</f>
        <v>0.70000000000000007</v>
      </c>
    </row>
    <row r="48" spans="1:8" x14ac:dyDescent="0.25">
      <c r="D48">
        <f>SQRT(1-(E48/E2b)^2)*E2a+a/2</f>
        <v>3.1522711641858305</v>
      </c>
      <c r="E48">
        <f>E47-dy</f>
        <v>0.60000000000000009</v>
      </c>
    </row>
    <row r="49" spans="1:7" x14ac:dyDescent="0.25">
      <c r="D49">
        <f>SQRT(1-(E49/E2b)^2)*E2a+a/2</f>
        <v>3.1770509831248424</v>
      </c>
      <c r="E49">
        <f>E48-dy</f>
        <v>0.50000000000000011</v>
      </c>
    </row>
    <row r="50" spans="1:7" x14ac:dyDescent="0.25">
      <c r="D50">
        <f>SQRT(1-(E50/E2b)^2)*E2a+a/2</f>
        <v>3.1970562748477138</v>
      </c>
      <c r="E50">
        <f>E49-dy</f>
        <v>0.40000000000000013</v>
      </c>
    </row>
    <row r="51" spans="1:7" x14ac:dyDescent="0.25">
      <c r="D51">
        <f>SQRT(1-(E51/E2b)^2)*E2a+a/2</f>
        <v>3.2124543789543707</v>
      </c>
      <c r="E51">
        <f>E50-dy</f>
        <v>0.30000000000000016</v>
      </c>
    </row>
    <row r="52" spans="1:7" x14ac:dyDescent="0.25">
      <c r="D52">
        <f>SQRT(1-(E52/E2b)^2)*E2a+a/2</f>
        <v>3.2233687939614084</v>
      </c>
      <c r="E52">
        <f>E51-dy</f>
        <v>0.20000000000000015</v>
      </c>
    </row>
    <row r="53" spans="1:7" x14ac:dyDescent="0.25">
      <c r="D53">
        <f>SQRT(1-(E53/E2b)^2)*E2a+a/2</f>
        <v>3.2298843892006195</v>
      </c>
      <c r="E53">
        <f>E52-dy</f>
        <v>0.10000000000000014</v>
      </c>
    </row>
    <row r="54" spans="1:7" x14ac:dyDescent="0.25">
      <c r="D54">
        <f>SQRT(1-(E54/E2b)^2)*E2a+a/2</f>
        <v>3.2320508075688772</v>
      </c>
      <c r="E54">
        <f>E53-dy</f>
        <v>1.3877787807814457E-16</v>
      </c>
    </row>
    <row r="58" spans="1:7" x14ac:dyDescent="0.25">
      <c r="A58" t="s">
        <v>55</v>
      </c>
      <c r="D58" t="s">
        <v>18</v>
      </c>
      <c r="E58">
        <f>a/2</f>
        <v>1.5</v>
      </c>
    </row>
    <row r="59" spans="1:7" x14ac:dyDescent="0.25">
      <c r="A59" t="s">
        <v>28</v>
      </c>
      <c r="D59" t="s">
        <v>58</v>
      </c>
      <c r="E59">
        <f>-b/2</f>
        <v>-1</v>
      </c>
    </row>
    <row r="60" spans="1:7" x14ac:dyDescent="0.25">
      <c r="D60" t="s">
        <v>19</v>
      </c>
      <c r="E60">
        <f>Fp3rx</f>
        <v>1.8027756377319948</v>
      </c>
    </row>
    <row r="61" spans="1:7" x14ac:dyDescent="0.25">
      <c r="D61" t="s">
        <v>20</v>
      </c>
      <c r="E61">
        <f>(L-a-b)/2</f>
        <v>3.5</v>
      </c>
    </row>
    <row r="62" spans="1:7" x14ac:dyDescent="0.25">
      <c r="D62" t="s">
        <v>21</v>
      </c>
      <c r="E62">
        <f>SQRT(E3a^2-E3c^2)</f>
        <v>3</v>
      </c>
    </row>
    <row r="64" spans="1:7" x14ac:dyDescent="0.25">
      <c r="D64" t="s">
        <v>24</v>
      </c>
      <c r="E64">
        <f>ATAN(Fp3y/Fp3x)</f>
        <v>-0.5880026035475675</v>
      </c>
      <c r="G64" s="3" t="s">
        <v>59</v>
      </c>
    </row>
    <row r="66" spans="2:9" x14ac:dyDescent="0.25">
      <c r="B66" t="s">
        <v>56</v>
      </c>
    </row>
    <row r="67" spans="2:9" x14ac:dyDescent="0.25">
      <c r="D67" t="s">
        <v>23</v>
      </c>
      <c r="E67">
        <f>Fp3x*COS(Phi3_)+Fp3y*SIN(Phi3_)</f>
        <v>1.8027756377319948</v>
      </c>
      <c r="G67" s="3" t="s">
        <v>57</v>
      </c>
      <c r="I67" t="s">
        <v>61</v>
      </c>
    </row>
    <row r="68" spans="2:9" x14ac:dyDescent="0.25">
      <c r="D68" t="s">
        <v>22</v>
      </c>
      <c r="E68">
        <f>Fp3y*COS(Phi3_)-Fp3x*SIN(Phi3_)</f>
        <v>0</v>
      </c>
      <c r="G68" s="3" t="s">
        <v>60</v>
      </c>
    </row>
    <row r="71" spans="2:9" x14ac:dyDescent="0.25">
      <c r="B71" t="s">
        <v>56</v>
      </c>
      <c r="D71" t="s">
        <v>63</v>
      </c>
      <c r="E71" t="s">
        <v>62</v>
      </c>
    </row>
    <row r="72" spans="2:9" x14ac:dyDescent="0.25">
      <c r="D72">
        <v>-0.17</v>
      </c>
      <c r="E72">
        <f>SQRT(1-(D72^2/E3a^2))*E3b</f>
        <v>2.9964591348688163</v>
      </c>
      <c r="G72" t="s">
        <v>69</v>
      </c>
    </row>
    <row r="73" spans="2:9" x14ac:dyDescent="0.25">
      <c r="D73">
        <f>D72+dx</f>
        <v>-7.0000000000000007E-2</v>
      </c>
      <c r="E73">
        <f>SQRT(1-(D73^2/E3a^2))*E3b</f>
        <v>2.9993999399879971</v>
      </c>
      <c r="G73" t="s">
        <v>70</v>
      </c>
    </row>
    <row r="74" spans="2:9" x14ac:dyDescent="0.25">
      <c r="D74">
        <f>D73+dx</f>
        <v>0.03</v>
      </c>
      <c r="E74">
        <f>SQRT(1-(D74^2/E3a^2))*E3b</f>
        <v>2.9998897938941362</v>
      </c>
      <c r="G74" s="3">
        <f>D33*COS(Phi3_) +E33 *SIN(Phi3_)</f>
        <v>-0.19414506867882952</v>
      </c>
    </row>
    <row r="75" spans="2:9" x14ac:dyDescent="0.25">
      <c r="D75">
        <f>D74+dx</f>
        <v>0.13</v>
      </c>
      <c r="E75">
        <f>SQRT(1-(D75^2/E3a^2))*E3b</f>
        <v>2.9979298980245335</v>
      </c>
      <c r="G75" s="3">
        <f>E33*COS(Phi3_)-D33*SIN(Phi3_)</f>
        <v>2.9953810596162369</v>
      </c>
    </row>
    <row r="76" spans="2:9" x14ac:dyDescent="0.25">
      <c r="D76">
        <f>D75+dx</f>
        <v>0.23</v>
      </c>
      <c r="E76">
        <f>SQRT(1-(D76^2/E3a^2))*E3b</f>
        <v>2.9935154407281002</v>
      </c>
    </row>
    <row r="77" spans="2:9" x14ac:dyDescent="0.25">
      <c r="D77">
        <f>D76+dx</f>
        <v>0.33</v>
      </c>
      <c r="E77">
        <f>SQRT(1-(D77^2/E3a^2))*E3b</f>
        <v>2.9866355379816087</v>
      </c>
    </row>
    <row r="78" spans="2:9" x14ac:dyDescent="0.25">
      <c r="D78">
        <f>D77+dx</f>
        <v>0.43000000000000005</v>
      </c>
      <c r="E78">
        <f>SQRT(1-(D78^2/E3a^2))*E3b</f>
        <v>2.977273098330218</v>
      </c>
    </row>
    <row r="79" spans="2:9" x14ac:dyDescent="0.25">
      <c r="D79">
        <f>D78+dx</f>
        <v>0.53</v>
      </c>
      <c r="E79">
        <f>SQRT(1-(D79^2/E3a^2))*E3b</f>
        <v>2.9654046081093082</v>
      </c>
    </row>
    <row r="80" spans="2:9" x14ac:dyDescent="0.25">
      <c r="D80">
        <f>D79+dx</f>
        <v>0.63</v>
      </c>
      <c r="E80">
        <f>SQRT(1-(D80^2/E3a^2))*E3b</f>
        <v>2.9509998305659049</v>
      </c>
    </row>
    <row r="81" spans="1:7" x14ac:dyDescent="0.25">
      <c r="D81">
        <f>D80+dx</f>
        <v>0.73</v>
      </c>
      <c r="E81">
        <f>SQRT(1-(D81^2/E3a^2))*E3b</f>
        <v>2.9340214097127957</v>
      </c>
    </row>
    <row r="82" spans="1:7" x14ac:dyDescent="0.25">
      <c r="D82">
        <f>D81+dx</f>
        <v>0.83</v>
      </c>
      <c r="E82">
        <f>SQRT(1-(D82^2/E3a^2))*E3b</f>
        <v>2.9144243664495915</v>
      </c>
    </row>
    <row r="83" spans="1:7" x14ac:dyDescent="0.25">
      <c r="D83">
        <f>D82+dx</f>
        <v>0.92999999999999994</v>
      </c>
      <c r="E83">
        <f>SQRT(1-(D83^2/E3a^2))*E3b</f>
        <v>2.8921554704590351</v>
      </c>
    </row>
    <row r="84" spans="1:7" x14ac:dyDescent="0.25">
      <c r="D84">
        <f>D83+dx</f>
        <v>1.03</v>
      </c>
      <c r="E84">
        <f>SQRT(1-(D84^2/E3a^2))*E3b</f>
        <v>2.8671524663516101</v>
      </c>
    </row>
    <row r="85" spans="1:7" x14ac:dyDescent="0.25">
      <c r="D85">
        <f>D84+dx</f>
        <v>1.1300000000000001</v>
      </c>
      <c r="E85">
        <f>SQRT(1-(D85^2/E3a^2))*E3b</f>
        <v>2.8393431261041879</v>
      </c>
    </row>
    <row r="86" spans="1:7" x14ac:dyDescent="0.25">
      <c r="D86">
        <f>D85+dx</f>
        <v>1.2300000000000002</v>
      </c>
      <c r="E86">
        <f>SQRT(1-(D86^2/E3a^2))*E3b</f>
        <v>2.8086440914884645</v>
      </c>
    </row>
    <row r="87" spans="1:7" x14ac:dyDescent="0.25">
      <c r="D87">
        <f>D86+dx</f>
        <v>1.3300000000000003</v>
      </c>
      <c r="E87">
        <f>SQRT(1-(D87^2/E3a^2))*E3b</f>
        <v>2.7749594591633224</v>
      </c>
    </row>
    <row r="88" spans="1:7" x14ac:dyDescent="0.25">
      <c r="D88">
        <f>D87+dx</f>
        <v>1.4300000000000004</v>
      </c>
      <c r="E88">
        <f>SQRT(1-(D88^2/E3a^2))*E3b</f>
        <v>2.7381790463364366</v>
      </c>
    </row>
    <row r="89" spans="1:7" x14ac:dyDescent="0.25">
      <c r="D89">
        <f>D88+dx</f>
        <v>1.5300000000000005</v>
      </c>
      <c r="E89">
        <f>SQRT(1-(D89^2/E3a^2))*E3b</f>
        <v>2.6981762548137613</v>
      </c>
    </row>
    <row r="90" spans="1:7" x14ac:dyDescent="0.25">
      <c r="D90">
        <f>D89+dx</f>
        <v>1.6300000000000006</v>
      </c>
      <c r="E90">
        <f>SQRT(1-(D90^2/E3a^2))*E3b</f>
        <v>2.6548054235168896</v>
      </c>
    </row>
    <row r="91" spans="1:7" x14ac:dyDescent="0.25">
      <c r="D91">
        <f>D90+dx</f>
        <v>1.7300000000000006</v>
      </c>
      <c r="E91">
        <f>SQRT(1-(D91^2/E3a^2))*E3b</f>
        <v>2.6078985206249015</v>
      </c>
    </row>
    <row r="92" spans="1:7" x14ac:dyDescent="0.25">
      <c r="D92">
        <f>D91+dx</f>
        <v>1.8300000000000007</v>
      </c>
      <c r="E92">
        <f>SQRT(1-(D92^2/E3a^2))*E3b</f>
        <v>2.5572609709353844</v>
      </c>
    </row>
    <row r="93" spans="1:7" x14ac:dyDescent="0.25">
      <c r="D93">
        <f>D92+dx</f>
        <v>1.9300000000000008</v>
      </c>
      <c r="E93">
        <f>SQRT(1-(D93^2/E3a^2))*E3b</f>
        <v>2.5026663332354557</v>
      </c>
    </row>
    <row r="94" spans="1:7" x14ac:dyDescent="0.25">
      <c r="A94" t="s">
        <v>66</v>
      </c>
    </row>
    <row r="95" spans="1:7" x14ac:dyDescent="0.25">
      <c r="B95" t="s">
        <v>37</v>
      </c>
      <c r="D95" t="s">
        <v>64</v>
      </c>
      <c r="E95" t="s">
        <v>65</v>
      </c>
    </row>
    <row r="96" spans="1:7" x14ac:dyDescent="0.25">
      <c r="D96">
        <f>D72*COS(Phi3_)+E72*SIN(-Phi3_)</f>
        <v>1.5206879200551791</v>
      </c>
      <c r="E96">
        <f>E72*COS(Phi3_)-D72*SIN(-Phi3_)</f>
        <v>2.5875037384972082</v>
      </c>
      <c r="G96" t="s">
        <v>68</v>
      </c>
    </row>
    <row r="97" spans="4:7" x14ac:dyDescent="0.25">
      <c r="D97">
        <f>D73*COS(Phi3_)+E73*SIN(-Phi3_)</f>
        <v>1.605524214665633</v>
      </c>
      <c r="E97">
        <f>E73*COS(Phi3_)-D73*SIN(-Phi3_)</f>
        <v>2.5344806166396898</v>
      </c>
      <c r="G97" s="3" t="s">
        <v>67</v>
      </c>
    </row>
    <row r="98" spans="4:7" x14ac:dyDescent="0.25">
      <c r="D98">
        <f>D74*COS(Phi3_)+E74*SIN(-Phi3_)</f>
        <v>1.6890009661572747</v>
      </c>
      <c r="E98">
        <f>E74*COS(Phi3_)-D74*SIN(-Phi3_)</f>
        <v>2.4794181801039525</v>
      </c>
    </row>
    <row r="99" spans="4:7" x14ac:dyDescent="0.25">
      <c r="D99">
        <f>D75*COS(Phi3_)+E75*SIN(-Phi3_)</f>
        <v>1.7711188409676093</v>
      </c>
      <c r="E99">
        <f>E75*COS(Phi3_)-D75*SIN(-Phi3_)</f>
        <v>2.4223174285462554</v>
      </c>
    </row>
    <row r="100" spans="4:7" x14ac:dyDescent="0.25">
      <c r="D100">
        <f>D76*COS(Phi3_)+E76*SIN(-Phi3_)</f>
        <v>1.8518751700728342</v>
      </c>
      <c r="E100">
        <f>E76*COS(Phi3_)-D76*SIN(-Phi3_)</f>
        <v>2.3631743584308929</v>
      </c>
    </row>
    <row r="101" spans="4:7" x14ac:dyDescent="0.25">
      <c r="D101">
        <f>D77*COS(Phi3_)+E77*SIN(-Phi3_)</f>
        <v>1.9312639161031293</v>
      </c>
      <c r="E101">
        <f>E77*COS(Phi3_)-D77*SIN(-Phi3_)</f>
        <v>2.301979913703136</v>
      </c>
    </row>
    <row r="102" spans="4:7" x14ac:dyDescent="0.25">
      <c r="D102">
        <f>D78*COS(Phi3_)+E78*SIN(-Phi3_)</f>
        <v>2.0092755984251403</v>
      </c>
      <c r="E102">
        <f>E78*COS(Phi3_)-D78*SIN(-Phi3_)</f>
        <v>2.2387198734129532</v>
      </c>
    </row>
    <row r="103" spans="4:7" x14ac:dyDescent="0.25">
      <c r="D103">
        <f>D79*COS(Phi3_)+E79*SIN(-Phi3_)</f>
        <v>2.0858971740044892</v>
      </c>
      <c r="E103">
        <f>E79*COS(Phi3_)-D79*SIN(-Phi3_)</f>
        <v>2.1733746730087766</v>
      </c>
    </row>
    <row r="104" spans="4:7" x14ac:dyDescent="0.25">
      <c r="D104">
        <f>D80*COS(Phi3_)+E80*SIN(-Phi3_)</f>
        <v>2.1611118705083667</v>
      </c>
      <c r="E104">
        <f>E80*COS(Phi3_)-D80*SIN(-Phi3_)</f>
        <v>2.105919153991394</v>
      </c>
    </row>
    <row r="105" spans="4:7" x14ac:dyDescent="0.25">
      <c r="D105">
        <f>D81*COS(Phi3_)+E81*SIN(-Phi3_)</f>
        <v>2.2348989665633368</v>
      </c>
      <c r="E105">
        <f>E81*COS(Phi3_)-D81*SIN(-Phi3_)</f>
        <v>2.0363222343006497</v>
      </c>
    </row>
    <row r="106" spans="4:7" x14ac:dyDescent="0.25">
      <c r="D106">
        <f>D82*COS(Phi3_)+E82*SIN(-Phi3_)</f>
        <v>2.3072335122535872</v>
      </c>
      <c r="E106">
        <f>E82*COS(Phi3_)-D82*SIN(-Phi3_)</f>
        <v>1.9645464890628261</v>
      </c>
    </row>
    <row r="107" spans="4:7" x14ac:dyDescent="0.25">
      <c r="D107">
        <f>D83*COS(Phi3_)+E83*SIN(-Phi3_)</f>
        <v>2.378085980711691</v>
      </c>
      <c r="E107">
        <f>E83*COS(Phi3_)-D83*SIN(-Phi3_)</f>
        <v>1.8905476279767823</v>
      </c>
    </row>
    <row r="108" spans="4:7" x14ac:dyDescent="0.25">
      <c r="D108">
        <f>D84*COS(Phi3_)+E84*SIN(-Phi3_)</f>
        <v>2.4474218388608668</v>
      </c>
      <c r="E108">
        <f>E84*COS(Phi3_)-D84*SIN(-Phi3_)</f>
        <v>1.8142738514273458</v>
      </c>
    </row>
    <row r="109" spans="4:7" x14ac:dyDescent="0.25">
      <c r="D109">
        <f>D85*COS(Phi3_)+E85*SIN(-Phi3_)</f>
        <v>2.515201021802512</v>
      </c>
      <c r="E109">
        <f>E85*COS(Phi3_)-D85*SIN(-Phi3_)</f>
        <v>1.7356650620666141</v>
      </c>
    </row>
    <row r="110" spans="4:7" x14ac:dyDescent="0.25">
      <c r="D110">
        <f>D86*COS(Phi3_)+E86*SIN(-Phi3_)</f>
        <v>2.5813772907110293</v>
      </c>
      <c r="E110">
        <f>E86*COS(Phi3_)-D86*SIN(-Phi3_)</f>
        <v>1.6546519016561909</v>
      </c>
    </row>
    <row r="111" spans="4:7" x14ac:dyDescent="0.25">
      <c r="D111">
        <f>D87*COS(Phi3_)+E87*SIN(-Phi3_)</f>
        <v>2.6458974479842832</v>
      </c>
      <c r="E111">
        <f>E87*COS(Phi3_)-D87*SIN(-Phi3_)</f>
        <v>1.5711545737928714</v>
      </c>
    </row>
    <row r="112" spans="4:7" x14ac:dyDescent="0.25">
      <c r="D112">
        <f>D88*COS(Phi3_)+E88*SIN(-Phi3_)</f>
        <v>2.7087003752057486</v>
      </c>
      <c r="E112">
        <f>E88*COS(Phi3_)-D88*SIN(-Phi3_)</f>
        <v>1.4850814008518707</v>
      </c>
    </row>
    <row r="113" spans="4:5" x14ac:dyDescent="0.25">
      <c r="D113">
        <f>D89*COS(Phi3_)+E89*SIN(-Phi3_)</f>
        <v>2.7697158483323481</v>
      </c>
      <c r="E113">
        <f>E89*COS(Phi3_)-D89*SIN(-Phi3_)</f>
        <v>1.3963270467685702</v>
      </c>
    </row>
    <row r="114" spans="4:5" x14ac:dyDescent="0.25">
      <c r="D114">
        <f>D90*COS(Phi3_)+E90*SIN(-Phi3_)</f>
        <v>2.8288630691353065</v>
      </c>
      <c r="E114">
        <f>E90*COS(Phi3_)-D90*SIN(-Phi3_)</f>
        <v>1.3047703141998084</v>
      </c>
    </row>
    <row r="115" spans="4:5" x14ac:dyDescent="0.25">
      <c r="D115">
        <f>D91*COS(Phi3_)+E91*SIN(-Phi3_)</f>
        <v>2.8860488303305876</v>
      </c>
      <c r="E115">
        <f>E91*COS(Phi3_)-D91*SIN(-Phi3_)</f>
        <v>1.2102713922195298</v>
      </c>
    </row>
    <row r="116" spans="4:5" x14ac:dyDescent="0.25">
      <c r="D116">
        <f>D92*COS(Phi3_)+E92*SIN(-Phi3_)</f>
        <v>2.9411652010152323</v>
      </c>
      <c r="E116">
        <f>E92*COS(Phi3_)-D92*SIN(-Phi3_)</f>
        <v>1.1126683844732972</v>
      </c>
    </row>
    <row r="117" spans="4:5" x14ac:dyDescent="0.25">
      <c r="D117">
        <f>D93*COS(Phi3_)+E93*SIN(-Phi3_)</f>
        <v>2.9940865742040206</v>
      </c>
      <c r="E117">
        <f>E93*COS(Phi3_)-D93*SIN(-Phi3_)</f>
        <v>1.0117728804832804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27</vt:i4>
      </vt:variant>
    </vt:vector>
  </HeadingPairs>
  <TitlesOfParts>
    <vt:vector size="29" baseType="lpstr">
      <vt:lpstr>Data</vt:lpstr>
      <vt:lpstr>Plot</vt:lpstr>
      <vt:lpstr>a</vt:lpstr>
      <vt:lpstr>b</vt:lpstr>
      <vt:lpstr>dTheta</vt:lpstr>
      <vt:lpstr>dx</vt:lpstr>
      <vt:lpstr>dy</vt:lpstr>
      <vt:lpstr>E1a</vt:lpstr>
      <vt:lpstr>E1b</vt:lpstr>
      <vt:lpstr>E1c</vt:lpstr>
      <vt:lpstr>E1d</vt:lpstr>
      <vt:lpstr>E2a</vt:lpstr>
      <vt:lpstr>E2b</vt:lpstr>
      <vt:lpstr>E2c</vt:lpstr>
      <vt:lpstr>E3a</vt:lpstr>
      <vt:lpstr>E3b</vt:lpstr>
      <vt:lpstr>E3c</vt:lpstr>
      <vt:lpstr>Fp1x</vt:lpstr>
      <vt:lpstr>Fp1y</vt:lpstr>
      <vt:lpstr>Fp2x</vt:lpstr>
      <vt:lpstr>Fp2y</vt:lpstr>
      <vt:lpstr>Fp3rx</vt:lpstr>
      <vt:lpstr>Fp3ry</vt:lpstr>
      <vt:lpstr>Fp3x</vt:lpstr>
      <vt:lpstr>Fp3y</vt:lpstr>
      <vt:lpstr>h</vt:lpstr>
      <vt:lpstr>k</vt:lpstr>
      <vt:lpstr>L</vt:lpstr>
      <vt:lpstr>Phi3_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Uitert</dc:creator>
  <cp:lastModifiedBy>van Uitert</cp:lastModifiedBy>
  <dcterms:created xsi:type="dcterms:W3CDTF">2022-11-07T10:56:56Z</dcterms:created>
  <dcterms:modified xsi:type="dcterms:W3CDTF">2022-11-07T15:59:45Z</dcterms:modified>
</cp:coreProperties>
</file>