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315" windowWidth="19920" windowHeight="12585" activeTab="1"/>
  </bookViews>
  <sheets>
    <sheet name="Paths" sheetId="7" r:id="rId1"/>
    <sheet name="Velocity" sheetId="5" r:id="rId2"/>
  </sheets>
  <definedNames>
    <definedName name="adash">Paths!$H$4</definedName>
    <definedName name="adashx">Paths!$C$6</definedName>
    <definedName name="adashy">Paths!$C$7</definedName>
    <definedName name="adjustedbeta">Paths!$C$11</definedName>
    <definedName name="alp">Velocity!$E$3</definedName>
    <definedName name="alphad">Paths!$I$5</definedName>
    <definedName name="alphadash">Paths!$H$5</definedName>
    <definedName name="beta">Paths!$C$10</definedName>
    <definedName name="g" localSheetId="1">Velocity!$C$4</definedName>
    <definedName name="gamma">Paths!$C$5</definedName>
    <definedName name="sq">Paths!$C$4</definedName>
    <definedName name="v" localSheetId="0">Paths!$C$3</definedName>
    <definedName name="v" localSheetId="1">Velocity!$C$3</definedName>
  </definedNames>
  <calcPr calcId="125725"/>
</workbook>
</file>

<file path=xl/calcChain.xml><?xml version="1.0" encoding="utf-8"?>
<calcChain xmlns="http://schemas.openxmlformats.org/spreadsheetml/2006/main">
  <c r="C4" i="7"/>
  <c r="C5" s="1"/>
  <c r="C15" l="1"/>
  <c r="I5" l="1"/>
  <c r="A9" i="5"/>
  <c r="A10" s="1"/>
  <c r="E3"/>
  <c r="H15" s="1"/>
  <c r="K15" s="1"/>
  <c r="C4"/>
  <c r="C7" i="7" l="1"/>
  <c r="C6"/>
  <c r="C17"/>
  <c r="C19"/>
  <c r="C18"/>
  <c r="I7" i="5"/>
  <c r="G15"/>
  <c r="I13"/>
  <c r="H16"/>
  <c r="K16" s="1"/>
  <c r="G16" s="1"/>
  <c r="H8"/>
  <c r="K8" s="1"/>
  <c r="G8" s="1"/>
  <c r="I14"/>
  <c r="H17"/>
  <c r="K17" s="1"/>
  <c r="G17" s="1"/>
  <c r="H9"/>
  <c r="K9" s="1"/>
  <c r="G9" s="1"/>
  <c r="H7"/>
  <c r="K7" s="1"/>
  <c r="G7" s="1"/>
  <c r="H10"/>
  <c r="K10" s="1"/>
  <c r="G10" s="1"/>
  <c r="H11"/>
  <c r="K11" s="1"/>
  <c r="G11" s="1"/>
  <c r="I16"/>
  <c r="I8"/>
  <c r="I17"/>
  <c r="I9"/>
  <c r="H12"/>
  <c r="K12" s="1"/>
  <c r="G12" s="1"/>
  <c r="H13"/>
  <c r="K13" s="1"/>
  <c r="G13" s="1"/>
  <c r="H14"/>
  <c r="K14" s="1"/>
  <c r="G14" s="1"/>
  <c r="I15"/>
  <c r="I10"/>
  <c r="I11"/>
  <c r="I12"/>
  <c r="A11"/>
  <c r="E15" l="1"/>
  <c r="J15"/>
  <c r="E16"/>
  <c r="J16"/>
  <c r="F16" s="1"/>
  <c r="E13"/>
  <c r="J13"/>
  <c r="F13" s="1"/>
  <c r="E8"/>
  <c r="J8"/>
  <c r="F8" s="1"/>
  <c r="C8" s="1"/>
  <c r="E9"/>
  <c r="J9"/>
  <c r="E10"/>
  <c r="J10"/>
  <c r="E11"/>
  <c r="J11"/>
  <c r="E17"/>
  <c r="J17"/>
  <c r="F17" s="1"/>
  <c r="E12"/>
  <c r="J12"/>
  <c r="F12" s="1"/>
  <c r="E14"/>
  <c r="J14"/>
  <c r="F14" s="1"/>
  <c r="E7"/>
  <c r="J7"/>
  <c r="C10" i="7"/>
  <c r="C8"/>
  <c r="J15" s="1"/>
  <c r="C11" s="1"/>
  <c r="H15"/>
  <c r="H18" s="1"/>
  <c r="C9"/>
  <c r="F15"/>
  <c r="F19" s="1"/>
  <c r="F15" i="5"/>
  <c r="D8"/>
  <c r="D13"/>
  <c r="F11"/>
  <c r="F7"/>
  <c r="C7" s="1"/>
  <c r="D11"/>
  <c r="D9"/>
  <c r="D16"/>
  <c r="D7"/>
  <c r="B7" s="1"/>
  <c r="D10"/>
  <c r="F9"/>
  <c r="D14"/>
  <c r="F10"/>
  <c r="D15"/>
  <c r="D17"/>
  <c r="D12"/>
  <c r="A12"/>
  <c r="B8" l="1"/>
  <c r="J17" i="7"/>
  <c r="J18"/>
  <c r="H17"/>
  <c r="F18"/>
  <c r="F17"/>
  <c r="A13" i="5"/>
  <c r="C9"/>
  <c r="B9" l="1"/>
  <c r="A14"/>
  <c r="B10" l="1"/>
  <c r="A15"/>
  <c r="C10"/>
  <c r="B11" l="1"/>
  <c r="C11"/>
  <c r="A16"/>
  <c r="B13" l="1"/>
  <c r="C12"/>
  <c r="B12"/>
  <c r="C13" l="1"/>
  <c r="B14" l="1"/>
  <c r="B15"/>
  <c r="C14"/>
  <c r="C15" l="1"/>
  <c r="B17"/>
  <c r="C17"/>
  <c r="C16" l="1"/>
  <c r="B16"/>
</calcChain>
</file>

<file path=xl/sharedStrings.xml><?xml version="1.0" encoding="utf-8"?>
<sst xmlns="http://schemas.openxmlformats.org/spreadsheetml/2006/main" count="64" uniqueCount="50">
  <si>
    <t>v=</t>
  </si>
  <si>
    <t>radians</t>
  </si>
  <si>
    <t>Wall</t>
  </si>
  <si>
    <t>Incident velocity in S</t>
  </si>
  <si>
    <t>Reflected velocity in S</t>
  </si>
  <si>
    <t>a' Incident velocity in S'</t>
  </si>
  <si>
    <t>gamma=</t>
  </si>
  <si>
    <t>in °</t>
  </si>
  <si>
    <t>in radians</t>
  </si>
  <si>
    <r>
      <t>a'</t>
    </r>
    <r>
      <rPr>
        <vertAlign val="subscript"/>
        <sz val="10"/>
        <color theme="1"/>
        <rFont val="Verdana"/>
        <family val="2"/>
      </rPr>
      <t>x</t>
    </r>
  </si>
  <si>
    <r>
      <t>a'</t>
    </r>
    <r>
      <rPr>
        <vertAlign val="subscript"/>
        <sz val="10"/>
        <color theme="1"/>
        <rFont val="Verdana"/>
        <family val="2"/>
      </rPr>
      <t>y</t>
    </r>
  </si>
  <si>
    <r>
      <t>b'</t>
    </r>
    <r>
      <rPr>
        <vertAlign val="subscript"/>
        <sz val="10"/>
        <color theme="1"/>
        <rFont val="Verdana"/>
        <family val="2"/>
      </rPr>
      <t>x</t>
    </r>
  </si>
  <si>
    <r>
      <t>b'</t>
    </r>
    <r>
      <rPr>
        <vertAlign val="subscript"/>
        <sz val="10"/>
        <color theme="1"/>
        <rFont val="Verdana"/>
        <family val="2"/>
      </rPr>
      <t>y</t>
    </r>
  </si>
  <si>
    <r>
      <t>a</t>
    </r>
    <r>
      <rPr>
        <vertAlign val="subscript"/>
        <sz val="10"/>
        <color theme="1"/>
        <rFont val="Verdana"/>
        <family val="2"/>
      </rPr>
      <t>x</t>
    </r>
  </si>
  <si>
    <r>
      <t>a</t>
    </r>
    <r>
      <rPr>
        <vertAlign val="subscript"/>
        <sz val="10"/>
        <color theme="1"/>
        <rFont val="Verdana"/>
        <family val="2"/>
      </rPr>
      <t>y</t>
    </r>
  </si>
  <si>
    <r>
      <t>b</t>
    </r>
    <r>
      <rPr>
        <vertAlign val="subscript"/>
        <sz val="10"/>
        <color theme="1"/>
        <rFont val="Verdana"/>
        <family val="2"/>
      </rPr>
      <t>x</t>
    </r>
  </si>
  <si>
    <r>
      <t>b</t>
    </r>
    <r>
      <rPr>
        <vertAlign val="subscript"/>
        <sz val="10"/>
        <color theme="1"/>
        <rFont val="Verdana"/>
        <family val="2"/>
      </rPr>
      <t>y</t>
    </r>
  </si>
  <si>
    <t>Boost</t>
  </si>
  <si>
    <r>
      <t>√(1-v</t>
    </r>
    <r>
      <rPr>
        <vertAlign val="superscript"/>
        <sz val="8"/>
        <color theme="1"/>
        <rFont val="Verdana"/>
        <family val="2"/>
      </rPr>
      <t>2</t>
    </r>
    <r>
      <rPr>
        <sz val="8"/>
        <color theme="1"/>
        <rFont val="Verdana"/>
        <family val="2"/>
      </rPr>
      <t xml:space="preserve"> )</t>
    </r>
  </si>
  <si>
    <t>x</t>
  </si>
  <si>
    <t>y</t>
  </si>
  <si>
    <r>
      <t xml:space="preserve">Incident angle </t>
    </r>
    <r>
      <rPr>
        <sz val="12"/>
        <color theme="1"/>
        <rFont val="Cambria"/>
        <family val="1"/>
        <scheme val="major"/>
      </rPr>
      <t>α'</t>
    </r>
    <r>
      <rPr>
        <sz val="8"/>
        <color theme="1"/>
        <rFont val="Verdana"/>
        <family val="2"/>
      </rPr>
      <t xml:space="preserve"> ° =</t>
    </r>
  </si>
  <si>
    <t>gamma</t>
  </si>
  <si>
    <t>gradient in S</t>
  </si>
  <si>
    <t>Incident velocity a' =</t>
  </si>
  <si>
    <t>Incident ball</t>
  </si>
  <si>
    <t>Reflected ball</t>
  </si>
  <si>
    <r>
      <rPr>
        <sz val="10"/>
        <color theme="1"/>
        <rFont val="Verdana"/>
        <family val="2"/>
      </rPr>
      <t>a'</t>
    </r>
    <r>
      <rPr>
        <vertAlign val="subscript"/>
        <sz val="10"/>
        <color theme="1"/>
        <rFont val="Verdana"/>
        <family val="2"/>
      </rPr>
      <t>y</t>
    </r>
    <r>
      <rPr>
        <sz val="10"/>
        <color theme="1"/>
        <rFont val="Verdana"/>
        <family val="2"/>
      </rPr>
      <t>=a'</t>
    </r>
    <r>
      <rPr>
        <sz val="8"/>
        <color theme="1"/>
        <rFont val="Verdana"/>
        <family val="2"/>
      </rPr>
      <t xml:space="preserve"> sin </t>
    </r>
    <r>
      <rPr>
        <sz val="12"/>
        <color theme="1"/>
        <rFont val="Cambria"/>
        <family val="1"/>
        <scheme val="major"/>
      </rPr>
      <t>α'+π/4</t>
    </r>
  </si>
  <si>
    <r>
      <rPr>
        <sz val="10"/>
        <color theme="1"/>
        <rFont val="Verdana"/>
        <family val="2"/>
      </rPr>
      <t>a'</t>
    </r>
    <r>
      <rPr>
        <vertAlign val="subscript"/>
        <sz val="10"/>
        <color theme="1"/>
        <rFont val="Verdana"/>
        <family val="2"/>
      </rPr>
      <t>x</t>
    </r>
    <r>
      <rPr>
        <sz val="10"/>
        <color theme="1"/>
        <rFont val="Verdana"/>
        <family val="2"/>
      </rPr>
      <t>=a'</t>
    </r>
    <r>
      <rPr>
        <sz val="8"/>
        <color theme="1"/>
        <rFont val="Verdana"/>
        <family val="2"/>
      </rPr>
      <t xml:space="preserve"> cos </t>
    </r>
    <r>
      <rPr>
        <sz val="12"/>
        <color theme="1"/>
        <rFont val="Cambria"/>
        <family val="1"/>
        <scheme val="major"/>
      </rPr>
      <t>α'+π/4</t>
    </r>
  </si>
  <si>
    <r>
      <t>b</t>
    </r>
    <r>
      <rPr>
        <vertAlign val="subscript"/>
        <sz val="10"/>
        <color theme="1"/>
        <rFont val="Verdana"/>
        <family val="2"/>
      </rPr>
      <t>y</t>
    </r>
    <r>
      <rPr>
        <sz val="10"/>
        <color theme="1"/>
        <rFont val="Verdana"/>
        <family val="2"/>
      </rPr>
      <t/>
    </r>
  </si>
  <si>
    <r>
      <t>b</t>
    </r>
    <r>
      <rPr>
        <vertAlign val="subscript"/>
        <sz val="10"/>
        <color theme="1"/>
        <rFont val="Verdana"/>
        <family val="2"/>
      </rPr>
      <t>x</t>
    </r>
    <r>
      <rPr>
        <sz val="10"/>
        <color theme="1"/>
        <rFont val="Verdana"/>
        <family val="2"/>
      </rPr>
      <t/>
    </r>
  </si>
  <si>
    <t>β in °</t>
  </si>
  <si>
    <t>Adjusted wall</t>
  </si>
  <si>
    <t>Adjusted β in °</t>
  </si>
  <si>
    <t>Paths of ball in S, showing wall and adjusted wall</t>
  </si>
  <si>
    <r>
      <t xml:space="preserve">Use this, upper, graph for </t>
    </r>
    <r>
      <rPr>
        <b/>
        <sz val="12"/>
        <color theme="1"/>
        <rFont val="Cambria"/>
        <family val="1"/>
        <scheme val="major"/>
      </rPr>
      <t>α'</t>
    </r>
    <r>
      <rPr>
        <b/>
        <sz val="8"/>
        <color theme="1"/>
        <rFont val="Verdana"/>
        <family val="2"/>
      </rPr>
      <t xml:space="preserve"> &lt;=45°</t>
    </r>
  </si>
  <si>
    <r>
      <t xml:space="preserve">Use this, lower, graph for </t>
    </r>
    <r>
      <rPr>
        <b/>
        <sz val="12"/>
        <color theme="1"/>
        <rFont val="Cambria"/>
        <family val="1"/>
        <scheme val="major"/>
      </rPr>
      <t>α'</t>
    </r>
    <r>
      <rPr>
        <b/>
        <sz val="8"/>
        <color theme="1"/>
        <rFont val="Verdana"/>
        <family val="2"/>
      </rPr>
      <t xml:space="preserve"> &gt; 45°</t>
    </r>
  </si>
  <si>
    <t>Formula in document</t>
  </si>
  <si>
    <t>(8a)</t>
  </si>
  <si>
    <t>(11)</t>
  </si>
  <si>
    <t>(16)</t>
  </si>
  <si>
    <t>(2)</t>
  </si>
  <si>
    <t>(9) &amp; (1)</t>
  </si>
  <si>
    <t>(12) &amp; (2)</t>
  </si>
  <si>
    <t>Sum of angles</t>
  </si>
  <si>
    <r>
      <t xml:space="preserve">Incident angle </t>
    </r>
    <r>
      <rPr>
        <sz val="12"/>
        <color theme="1"/>
        <rFont val="Cambria"/>
        <family val="1"/>
        <scheme val="major"/>
      </rPr>
      <t>α'</t>
    </r>
  </si>
  <si>
    <t>(1)</t>
  </si>
  <si>
    <t>(9)</t>
  </si>
  <si>
    <t>(10)</t>
  </si>
  <si>
    <t>Formula in doc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</si>
</sst>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10">
    <font>
      <sz val="8"/>
      <color theme="1"/>
      <name val="Verdana"/>
      <family val="2"/>
    </font>
    <font>
      <u/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Cambria"/>
      <family val="1"/>
      <scheme val="major"/>
    </font>
    <font>
      <sz val="10"/>
      <color theme="1"/>
      <name val="Verdana"/>
      <family val="2"/>
    </font>
    <font>
      <sz val="12"/>
      <color theme="1"/>
      <name val="Cambria"/>
      <family val="1"/>
      <scheme val="major"/>
    </font>
    <font>
      <vertAlign val="subscript"/>
      <sz val="10"/>
      <color theme="1"/>
      <name val="Verdana"/>
      <family val="2"/>
    </font>
    <font>
      <vertAlign val="superscript"/>
      <sz val="8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2" fontId="0" fillId="0" borderId="0" xfId="0" applyNumberFormat="1" applyBorder="1"/>
    <xf numFmtId="0" fontId="0" fillId="0" borderId="0" xfId="0" applyBorder="1"/>
    <xf numFmtId="2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2" fillId="0" borderId="0" xfId="0" applyFont="1"/>
    <xf numFmtId="0" fontId="4" fillId="0" borderId="0" xfId="0" applyFont="1"/>
    <xf numFmtId="0" fontId="0" fillId="0" borderId="0" xfId="0" applyFont="1"/>
    <xf numFmtId="2" fontId="4" fillId="0" borderId="0" xfId="0" applyNumberFormat="1" applyFont="1" applyAlignment="1">
      <alignment wrapText="1"/>
    </xf>
    <xf numFmtId="2" fontId="4" fillId="0" borderId="0" xfId="0" applyNumberFormat="1" applyFont="1"/>
    <xf numFmtId="2" fontId="4" fillId="0" borderId="0" xfId="0" applyNumberFormat="1" applyFont="1" applyAlignment="1">
      <alignment horizontal="right" wrapText="1"/>
    </xf>
    <xf numFmtId="0" fontId="0" fillId="0" borderId="0" xfId="0" applyAlignment="1"/>
    <xf numFmtId="0" fontId="0" fillId="2" borderId="1" xfId="0" applyFill="1" applyBorder="1"/>
    <xf numFmtId="0" fontId="0" fillId="0" borderId="0" xfId="0" applyAlignment="1">
      <alignment horizontal="right"/>
    </xf>
    <xf numFmtId="2" fontId="0" fillId="0" borderId="0" xfId="0" applyNumberFormat="1" applyBorder="1" applyAlignment="1">
      <alignment horizontal="right"/>
    </xf>
    <xf numFmtId="0" fontId="8" fillId="0" borderId="0" xfId="0" applyFont="1"/>
    <xf numFmtId="2" fontId="8" fillId="0" borderId="0" xfId="0" applyNumberFormat="1" applyFont="1"/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left"/>
    </xf>
    <xf numFmtId="0" fontId="0" fillId="0" borderId="0" xfId="0" applyFill="1"/>
    <xf numFmtId="2" fontId="0" fillId="0" borderId="0" xfId="0" applyNumberFormat="1" applyFill="1" applyBorder="1"/>
    <xf numFmtId="0" fontId="9" fillId="0" borderId="0" xfId="0" applyFont="1"/>
    <xf numFmtId="2" fontId="4" fillId="0" borderId="0" xfId="0" applyNumberFormat="1" applyFont="1" applyAlignment="1">
      <alignment horizontal="left"/>
    </xf>
    <xf numFmtId="164" fontId="0" fillId="0" borderId="0" xfId="0" applyNumberFormat="1" applyFill="1"/>
    <xf numFmtId="164" fontId="0" fillId="0" borderId="0" xfId="0" applyNumberFormat="1" applyBorder="1"/>
    <xf numFmtId="164" fontId="0" fillId="0" borderId="0" xfId="0" applyNumberFormat="1"/>
    <xf numFmtId="1" fontId="0" fillId="0" borderId="0" xfId="0" applyNumberFormat="1" applyFill="1"/>
    <xf numFmtId="165" fontId="0" fillId="2" borderId="0" xfId="0" applyNumberFormat="1" applyFill="1"/>
    <xf numFmtId="0" fontId="0" fillId="0" borderId="0" xfId="0" applyFill="1" applyBorder="1"/>
    <xf numFmtId="2" fontId="1" fillId="0" borderId="0" xfId="0" applyNumberFormat="1" applyFont="1" applyBorder="1" applyAlignment="1">
      <alignment horizontal="right"/>
    </xf>
    <xf numFmtId="0" fontId="0" fillId="0" borderId="0" xfId="0" applyBorder="1" applyAlignment="1">
      <alignment horizontal="right"/>
    </xf>
    <xf numFmtId="0" fontId="1" fillId="0" borderId="0" xfId="0" applyFont="1" applyBorder="1" applyAlignment="1">
      <alignment horizontal="right"/>
    </xf>
    <xf numFmtId="165" fontId="0" fillId="0" borderId="0" xfId="0" applyNumberFormat="1" applyFill="1"/>
    <xf numFmtId="2" fontId="0" fillId="0" borderId="0" xfId="0" applyNumberFormat="1" applyFill="1" applyBorder="1" applyAlignment="1">
      <alignment horizontal="right"/>
    </xf>
    <xf numFmtId="1" fontId="0" fillId="0" borderId="0" xfId="0" applyNumberFormat="1" applyBorder="1" applyAlignment="1">
      <alignment horizontal="right"/>
    </xf>
    <xf numFmtId="1" fontId="0" fillId="0" borderId="0" xfId="0" quotePrefix="1" applyNumberFormat="1" applyBorder="1" applyAlignment="1">
      <alignment horizontal="right"/>
    </xf>
    <xf numFmtId="0" fontId="0" fillId="0" borderId="0" xfId="0" quotePrefix="1"/>
    <xf numFmtId="2" fontId="0" fillId="0" borderId="0" xfId="0" applyNumberFormat="1" applyAlignment="1"/>
    <xf numFmtId="2" fontId="0" fillId="0" borderId="0" xfId="0" quotePrefix="1" applyNumberFormat="1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2B2B2"/>
      <color rgb="FFF8F8F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3.6556103001744666E-2"/>
          <c:y val="8.0038537776022226E-2"/>
          <c:w val="0.92566622154686806"/>
          <c:h val="0.9019184858574063"/>
        </c:manualLayout>
      </c:layout>
      <c:scatterChart>
        <c:scatterStyle val="smoothMarker"/>
        <c:ser>
          <c:idx val="2"/>
          <c:order val="0"/>
          <c:tx>
            <c:v>Wall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Paths!$A$17:$A$19</c:f>
              <c:numCache>
                <c:formatCode>General</c:formatCode>
                <c:ptCount val="3"/>
                <c:pt idx="0">
                  <c:v>-1</c:v>
                </c:pt>
                <c:pt idx="1">
                  <c:v>0</c:v>
                </c:pt>
                <c:pt idx="2">
                  <c:v>1</c:v>
                </c:pt>
              </c:numCache>
            </c:numRef>
          </c:xVal>
          <c:yVal>
            <c:numRef>
              <c:f>Paths!$C$17:$C$19</c:f>
              <c:numCache>
                <c:formatCode>0.00</c:formatCode>
                <c:ptCount val="3"/>
                <c:pt idx="0">
                  <c:v>0.8660254037844386</c:v>
                </c:pt>
                <c:pt idx="1">
                  <c:v>0</c:v>
                </c:pt>
                <c:pt idx="2">
                  <c:v>-0.8660254037844386</c:v>
                </c:pt>
              </c:numCache>
            </c:numRef>
          </c:yVal>
          <c:smooth val="1"/>
        </c:ser>
        <c:ser>
          <c:idx val="5"/>
          <c:order val="1"/>
          <c:tx>
            <c:v>Incident ball</c:v>
          </c:tx>
          <c:spPr>
            <a:ln>
              <a:solidFill>
                <a:srgbClr val="0070C0"/>
              </a:solidFill>
              <a:prstDash val="dash"/>
              <a:headEnd type="oval"/>
              <a:tailEnd type="none"/>
            </a:ln>
          </c:spPr>
          <c:marker>
            <c:symbol val="none"/>
          </c:marker>
          <c:xVal>
            <c:numRef>
              <c:f>Paths!$A$17:$A$18</c:f>
              <c:numCache>
                <c:formatCode>General</c:formatCode>
                <c:ptCount val="2"/>
                <c:pt idx="0">
                  <c:v>-1</c:v>
                </c:pt>
                <c:pt idx="1">
                  <c:v>0</c:v>
                </c:pt>
              </c:numCache>
            </c:numRef>
          </c:xVal>
          <c:yVal>
            <c:numRef>
              <c:f>Paths!$F$17:$F$18</c:f>
              <c:numCache>
                <c:formatCode>0.00</c:formatCode>
                <c:ptCount val="2"/>
                <c:pt idx="0">
                  <c:v>-2.8579841221752047</c:v>
                </c:pt>
                <c:pt idx="1">
                  <c:v>0</c:v>
                </c:pt>
              </c:numCache>
            </c:numRef>
          </c:yVal>
          <c:smooth val="1"/>
        </c:ser>
        <c:ser>
          <c:idx val="8"/>
          <c:order val="2"/>
          <c:tx>
            <c:v>Reflected ball</c:v>
          </c:tx>
          <c:spPr>
            <a:ln>
              <a:solidFill>
                <a:srgbClr val="FF0000"/>
              </a:solidFill>
              <a:prstDash val="dash"/>
              <a:headEnd type="triangle"/>
            </a:ln>
          </c:spPr>
          <c:marker>
            <c:symbol val="none"/>
          </c:marker>
          <c:xVal>
            <c:numRef>
              <c:f>Paths!$A$17:$A$18</c:f>
              <c:numCache>
                <c:formatCode>General</c:formatCode>
                <c:ptCount val="2"/>
                <c:pt idx="0">
                  <c:v>-1</c:v>
                </c:pt>
                <c:pt idx="1">
                  <c:v>0</c:v>
                </c:pt>
              </c:numCache>
            </c:numRef>
          </c:xVal>
          <c:yVal>
            <c:numRef>
              <c:f>Paths!$H$17:$H$18</c:f>
              <c:numCache>
                <c:formatCode>0.00</c:formatCode>
                <c:ptCount val="2"/>
                <c:pt idx="0">
                  <c:v>0.49014129880566459</c:v>
                </c:pt>
                <c:pt idx="1">
                  <c:v>0</c:v>
                </c:pt>
              </c:numCache>
            </c:numRef>
          </c:yVal>
          <c:smooth val="1"/>
        </c:ser>
        <c:ser>
          <c:idx val="0"/>
          <c:order val="3"/>
          <c:tx>
            <c:v>Adjusted wall</c:v>
          </c:tx>
          <c:marker>
            <c:symbol val="none"/>
          </c:marker>
          <c:dPt>
            <c:idx val="1"/>
            <c:spPr>
              <a:ln>
                <a:solidFill>
                  <a:srgbClr val="FF0000"/>
                </a:solidFill>
              </a:ln>
            </c:spPr>
          </c:dPt>
          <c:xVal>
            <c:numRef>
              <c:f>Paths!$A$17:$A$18</c:f>
              <c:numCache>
                <c:formatCode>General</c:formatCode>
                <c:ptCount val="2"/>
                <c:pt idx="0">
                  <c:v>-1</c:v>
                </c:pt>
                <c:pt idx="1">
                  <c:v>0</c:v>
                </c:pt>
              </c:numCache>
            </c:numRef>
          </c:xVal>
          <c:yVal>
            <c:numRef>
              <c:f>Paths!$J$17:$J$18</c:f>
              <c:numCache>
                <c:formatCode>0.00</c:formatCode>
                <c:ptCount val="2"/>
                <c:pt idx="0">
                  <c:v>2.1924777137224991</c:v>
                </c:pt>
                <c:pt idx="1">
                  <c:v>0</c:v>
                </c:pt>
              </c:numCache>
            </c:numRef>
          </c:yVal>
          <c:smooth val="1"/>
        </c:ser>
        <c:axId val="152634112"/>
        <c:axId val="152635648"/>
      </c:scatterChart>
      <c:valAx>
        <c:axId val="152634112"/>
        <c:scaling>
          <c:orientation val="minMax"/>
          <c:max val="1"/>
          <c:min val="-1"/>
        </c:scaling>
        <c:axPos val="b"/>
        <c:numFmt formatCode="General" sourceLinked="1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52635648"/>
        <c:crosses val="autoZero"/>
        <c:crossBetween val="midCat"/>
        <c:majorUnit val="2"/>
      </c:valAx>
      <c:valAx>
        <c:axId val="152635648"/>
        <c:scaling>
          <c:orientation val="minMax"/>
          <c:max val="1"/>
          <c:min val="-1"/>
        </c:scaling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0.00" sourceLinked="1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52634112"/>
        <c:crosses val="autoZero"/>
        <c:crossBetween val="midCat"/>
        <c:majorUnit val="2"/>
      </c:valAx>
    </c:plotArea>
    <c:plotVisOnly val="1"/>
  </c:chart>
  <c:printSettings>
    <c:headerFooter/>
    <c:pageMargins b="0.75000000000000444" l="0.70000000000000062" r="0.70000000000000062" t="0.75000000000000444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3.6556103001744666E-2"/>
          <c:y val="8.0038537776022226E-2"/>
          <c:w val="0.92566622154686806"/>
          <c:h val="0.90191848585740608"/>
        </c:manualLayout>
      </c:layout>
      <c:scatterChart>
        <c:scatterStyle val="smoothMarker"/>
        <c:ser>
          <c:idx val="2"/>
          <c:order val="0"/>
          <c:tx>
            <c:v>Wall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Paths!$A$17:$A$19</c:f>
              <c:numCache>
                <c:formatCode>General</c:formatCode>
                <c:ptCount val="3"/>
                <c:pt idx="0">
                  <c:v>-1</c:v>
                </c:pt>
                <c:pt idx="1">
                  <c:v>0</c:v>
                </c:pt>
                <c:pt idx="2">
                  <c:v>1</c:v>
                </c:pt>
              </c:numCache>
            </c:numRef>
          </c:xVal>
          <c:yVal>
            <c:numRef>
              <c:f>Paths!$C$17:$C$19</c:f>
              <c:numCache>
                <c:formatCode>0.00</c:formatCode>
                <c:ptCount val="3"/>
                <c:pt idx="0">
                  <c:v>0.8660254037844386</c:v>
                </c:pt>
                <c:pt idx="1">
                  <c:v>0</c:v>
                </c:pt>
                <c:pt idx="2">
                  <c:v>-0.8660254037844386</c:v>
                </c:pt>
              </c:numCache>
            </c:numRef>
          </c:yVal>
          <c:smooth val="1"/>
        </c:ser>
        <c:ser>
          <c:idx val="5"/>
          <c:order val="1"/>
          <c:tx>
            <c:v>Incident ball</c:v>
          </c:tx>
          <c:spPr>
            <a:ln>
              <a:solidFill>
                <a:srgbClr val="0070C0"/>
              </a:solidFill>
              <a:prstDash val="dash"/>
              <a:headEnd type="oval"/>
              <a:tailEnd type="none"/>
            </a:ln>
          </c:spPr>
          <c:marker>
            <c:symbol val="none"/>
          </c:marker>
          <c:xVal>
            <c:numRef>
              <c:f>Paths!$A$18:$A$19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Paths!$F$18:$F$19</c:f>
              <c:numCache>
                <c:formatCode>0.00</c:formatCode>
                <c:ptCount val="2"/>
                <c:pt idx="0">
                  <c:v>0</c:v>
                </c:pt>
                <c:pt idx="1">
                  <c:v>2.8579841221752047</c:v>
                </c:pt>
              </c:numCache>
            </c:numRef>
          </c:yVal>
          <c:smooth val="1"/>
        </c:ser>
        <c:ser>
          <c:idx val="8"/>
          <c:order val="2"/>
          <c:tx>
            <c:v>Reflected ball</c:v>
          </c:tx>
          <c:spPr>
            <a:ln>
              <a:solidFill>
                <a:srgbClr val="FF0000"/>
              </a:solidFill>
              <a:prstDash val="dash"/>
              <a:headEnd type="triangle"/>
            </a:ln>
          </c:spPr>
          <c:marker>
            <c:symbol val="none"/>
          </c:marker>
          <c:xVal>
            <c:numRef>
              <c:f>Paths!$A$17:$A$18</c:f>
              <c:numCache>
                <c:formatCode>General</c:formatCode>
                <c:ptCount val="2"/>
                <c:pt idx="0">
                  <c:v>-1</c:v>
                </c:pt>
                <c:pt idx="1">
                  <c:v>0</c:v>
                </c:pt>
              </c:numCache>
            </c:numRef>
          </c:xVal>
          <c:yVal>
            <c:numRef>
              <c:f>Paths!$H$17:$H$18</c:f>
              <c:numCache>
                <c:formatCode>0.00</c:formatCode>
                <c:ptCount val="2"/>
                <c:pt idx="0">
                  <c:v>0.49014129880566459</c:v>
                </c:pt>
                <c:pt idx="1">
                  <c:v>0</c:v>
                </c:pt>
              </c:numCache>
            </c:numRef>
          </c:yVal>
          <c:smooth val="1"/>
        </c:ser>
        <c:ser>
          <c:idx val="0"/>
          <c:order val="3"/>
          <c:tx>
            <c:v>Adjusted wall</c:v>
          </c:tx>
          <c:marker>
            <c:symbol val="none"/>
          </c:marker>
          <c:dPt>
            <c:idx val="1"/>
            <c:spPr>
              <a:ln>
                <a:solidFill>
                  <a:srgbClr val="FF0000"/>
                </a:solidFill>
              </a:ln>
            </c:spPr>
          </c:dPt>
          <c:xVal>
            <c:numRef>
              <c:f>Paths!$A$17:$A$18</c:f>
              <c:numCache>
                <c:formatCode>General</c:formatCode>
                <c:ptCount val="2"/>
                <c:pt idx="0">
                  <c:v>-1</c:v>
                </c:pt>
                <c:pt idx="1">
                  <c:v>0</c:v>
                </c:pt>
              </c:numCache>
            </c:numRef>
          </c:xVal>
          <c:yVal>
            <c:numRef>
              <c:f>Paths!$J$17:$J$18</c:f>
              <c:numCache>
                <c:formatCode>0.00</c:formatCode>
                <c:ptCount val="2"/>
                <c:pt idx="0">
                  <c:v>2.1924777137224991</c:v>
                </c:pt>
                <c:pt idx="1">
                  <c:v>0</c:v>
                </c:pt>
              </c:numCache>
            </c:numRef>
          </c:yVal>
          <c:smooth val="1"/>
        </c:ser>
        <c:axId val="152697472"/>
        <c:axId val="152657920"/>
      </c:scatterChart>
      <c:valAx>
        <c:axId val="152697472"/>
        <c:scaling>
          <c:orientation val="minMax"/>
          <c:max val="1"/>
          <c:min val="-1"/>
        </c:scaling>
        <c:axPos val="b"/>
        <c:numFmt formatCode="General" sourceLinked="1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52657920"/>
        <c:crosses val="autoZero"/>
        <c:crossBetween val="midCat"/>
        <c:majorUnit val="2"/>
      </c:valAx>
      <c:valAx>
        <c:axId val="152657920"/>
        <c:scaling>
          <c:orientation val="minMax"/>
          <c:max val="1"/>
          <c:min val="-1"/>
        </c:scaling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0.00" sourceLinked="1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52697472"/>
        <c:crosses val="autoZero"/>
        <c:crossBetween val="midCat"/>
        <c:majorUnit val="2"/>
      </c:valAx>
    </c:plotArea>
    <c:plotVisOnly val="1"/>
  </c:chart>
  <c:printSettings>
    <c:headerFooter/>
    <c:pageMargins b="0.75000000000000466" l="0.70000000000000062" r="0.70000000000000062" t="0.75000000000000466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GB"/>
              <a:t>Inc &amp; Ref </a:t>
            </a:r>
            <a:r>
              <a:rPr lang="en-GB" baseline="0"/>
              <a:t>s</a:t>
            </a:r>
            <a:r>
              <a:rPr lang="en-GB"/>
              <a:t>peeds</a:t>
            </a:r>
          </a:p>
        </c:rich>
      </c:tx>
      <c:layout>
        <c:manualLayout>
          <c:xMode val="edge"/>
          <c:yMode val="edge"/>
          <c:x val="6.0611894355538674E-2"/>
          <c:y val="3.0917883804749916E-2"/>
        </c:manualLayout>
      </c:layout>
    </c:title>
    <c:plotArea>
      <c:layout/>
      <c:scatterChart>
        <c:scatterStyle val="lineMarker"/>
        <c:ser>
          <c:idx val="0"/>
          <c:order val="0"/>
          <c:tx>
            <c:strRef>
              <c:f>Velocity!$B$6</c:f>
              <c:strCache>
                <c:ptCount val="1"/>
                <c:pt idx="0">
                  <c:v>Incident velocity in S</c:v>
                </c:pt>
              </c:strCache>
            </c:strRef>
          </c:tx>
          <c:xVal>
            <c:numRef>
              <c:f>Velocity!$A$7:$A$17</c:f>
              <c:numCache>
                <c:formatCode>General</c:formatCode>
                <c:ptCount val="11"/>
                <c:pt idx="0">
                  <c:v>0.01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</c:v>
                </c:pt>
              </c:numCache>
            </c:numRef>
          </c:xVal>
          <c:yVal>
            <c:numRef>
              <c:f>Velocity!$B$7:$B$17</c:f>
              <c:numCache>
                <c:formatCode>0.00</c:formatCode>
                <c:ptCount val="11"/>
                <c:pt idx="0">
                  <c:v>0.50575381460821878</c:v>
                </c:pt>
                <c:pt idx="1">
                  <c:v>0.55791591996694712</c:v>
                </c:pt>
                <c:pt idx="2">
                  <c:v>0.61548041773404272</c:v>
                </c:pt>
                <c:pt idx="3">
                  <c:v>0.67151517863515242</c:v>
                </c:pt>
                <c:pt idx="4">
                  <c:v>0.72544942844143578</c:v>
                </c:pt>
                <c:pt idx="5">
                  <c:v>0.77703872346323966</c:v>
                </c:pt>
                <c:pt idx="6">
                  <c:v>0.82621559733087413</c:v>
                </c:pt>
                <c:pt idx="7">
                  <c:v>0.87300869490390565</c:v>
                </c:pt>
                <c:pt idx="8">
                  <c:v>0.91749795935107259</c:v>
                </c:pt>
                <c:pt idx="9">
                  <c:v>0.95978928859204338</c:v>
                </c:pt>
                <c:pt idx="10">
                  <c:v>0.99606912435849726</c:v>
                </c:pt>
              </c:numCache>
            </c:numRef>
          </c:yVal>
        </c:ser>
        <c:ser>
          <c:idx val="1"/>
          <c:order val="1"/>
          <c:tx>
            <c:v>Incident velocity in S'</c:v>
          </c:tx>
          <c:xVal>
            <c:numRef>
              <c:f>Velocity!$A$7:$A$17</c:f>
              <c:numCache>
                <c:formatCode>General</c:formatCode>
                <c:ptCount val="11"/>
                <c:pt idx="0">
                  <c:v>0.01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</c:v>
                </c:pt>
              </c:numCache>
            </c:numRef>
          </c:xVal>
          <c:yVal>
            <c:numRef>
              <c:f>Velocity!$C$7:$C$17</c:f>
              <c:numCache>
                <c:formatCode>0.00</c:formatCode>
                <c:ptCount val="11"/>
                <c:pt idx="0">
                  <c:v>0.50484877473030754</c:v>
                </c:pt>
                <c:pt idx="1">
                  <c:v>0.55047333359029327</c:v>
                </c:pt>
                <c:pt idx="2">
                  <c:v>0.60360968450151564</c:v>
                </c:pt>
                <c:pt idx="3">
                  <c:v>0.65746409558274854</c:v>
                </c:pt>
                <c:pt idx="4">
                  <c:v>0.71088363271149169</c:v>
                </c:pt>
                <c:pt idx="5">
                  <c:v>0.76319899181226958</c:v>
                </c:pt>
                <c:pt idx="6">
                  <c:v>0.81403372163043097</c:v>
                </c:pt>
                <c:pt idx="7">
                  <c:v>0.86318947959842574</c:v>
                </c:pt>
                <c:pt idx="8">
                  <c:v>0.91057701383296741</c:v>
                </c:pt>
                <c:pt idx="9">
                  <c:v>0.95617417685204698</c:v>
                </c:pt>
                <c:pt idx="10">
                  <c:v>0.99569601646725225</c:v>
                </c:pt>
              </c:numCache>
            </c:numRef>
          </c:yVal>
        </c:ser>
        <c:axId val="152756608"/>
        <c:axId val="152758144"/>
      </c:scatterChart>
      <c:valAx>
        <c:axId val="152756608"/>
        <c:scaling>
          <c:orientation val="minMax"/>
          <c:max val="1"/>
        </c:scaling>
        <c:axPos val="b"/>
        <c:numFmt formatCode="General" sourceLinked="1"/>
        <c:tickLblPos val="nextTo"/>
        <c:crossAx val="152758144"/>
        <c:crosses val="autoZero"/>
        <c:crossBetween val="midCat"/>
        <c:majorUnit val="0.5"/>
      </c:valAx>
      <c:valAx>
        <c:axId val="152758144"/>
        <c:scaling>
          <c:orientation val="minMax"/>
          <c:max val="1"/>
        </c:scaling>
        <c:axPos val="l"/>
        <c:majorGridlines/>
        <c:numFmt formatCode="0.00" sourceLinked="1"/>
        <c:tickLblPos val="nextTo"/>
        <c:crossAx val="152756608"/>
        <c:crosses val="autoZero"/>
        <c:crossBetween val="midCat"/>
        <c:majorUnit val="0.5"/>
      </c:valAx>
    </c:plotArea>
    <c:plotVisOnly val="1"/>
  </c:chart>
  <c:printSettings>
    <c:headerFooter/>
    <c:pageMargins b="0.75000000000000422" l="0.70000000000000062" r="0.70000000000000062" t="0.75000000000000422" header="0.30000000000000032" footer="0.30000000000000032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3</xdr:row>
      <xdr:rowOff>104775</xdr:rowOff>
    </xdr:from>
    <xdr:to>
      <xdr:col>18</xdr:col>
      <xdr:colOff>133350</xdr:colOff>
      <xdr:row>38</xdr:row>
      <xdr:rowOff>85724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21</xdr:row>
      <xdr:rowOff>104775</xdr:rowOff>
    </xdr:from>
    <xdr:to>
      <xdr:col>9</xdr:col>
      <xdr:colOff>485775</xdr:colOff>
      <xdr:row>58</xdr:row>
      <xdr:rowOff>123824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0.33139</cdr:x>
      <cdr:y>0.66604</cdr:y>
    </cdr:from>
    <cdr:to>
      <cdr:x>1</cdr:x>
      <cdr:y>0.9603</cdr:y>
    </cdr:to>
    <cdr:sp macro="" textlink="">
      <cdr:nvSpPr>
        <cdr:cNvPr id="13" name="TextBox 1"/>
        <cdr:cNvSpPr txBox="1"/>
      </cdr:nvSpPr>
      <cdr:spPr>
        <a:xfrm xmlns:a="http://schemas.openxmlformats.org/drawingml/2006/main">
          <a:off x="1762125" y="3381375"/>
          <a:ext cx="3267045" cy="1493924"/>
        </a:xfrm>
        <a:prstGeom xmlns:a="http://schemas.openxmlformats.org/drawingml/2006/main" prst="rect">
          <a:avLst/>
        </a:prstGeom>
        <a:solidFill xmlns:a="http://schemas.openxmlformats.org/drawingml/2006/main">
          <a:srgbClr val="B2B2B2">
            <a:alpha val="47059"/>
          </a:srgbClr>
        </a:solidFill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en-GB" sz="1800">
              <a:latin typeface="Calibri"/>
            </a:rPr>
            <a:t>Incident angle in S´ (°)</a:t>
          </a:r>
          <a:r>
            <a:rPr lang="en-GB" sz="1800" baseline="0">
              <a:latin typeface="Calibri"/>
            </a:rPr>
            <a:t>= </a:t>
          </a:r>
        </a:p>
        <a:p xmlns:a="http://schemas.openxmlformats.org/drawingml/2006/main">
          <a:r>
            <a:rPr lang="en-GB" sz="1800" i="0" baseline="0">
              <a:latin typeface="Calibri"/>
            </a:rPr>
            <a:t>Incident velocity a'     =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800" i="0" baseline="0">
              <a:latin typeface="Calibri"/>
            </a:rPr>
            <a:t>Boost                     </a:t>
          </a:r>
          <a:r>
            <a:rPr kumimoji="0" lang="en-GB" sz="18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</a:rPr>
            <a:t>v      </a:t>
          </a:r>
          <a:r>
            <a:rPr kumimoji="0" lang="en-GB" sz="1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</a:rPr>
            <a:t>=</a:t>
          </a:r>
          <a:endParaRPr lang="en-GB" sz="1800" i="0" baseline="0">
            <a:latin typeface="Calibri"/>
          </a:endParaRPr>
        </a:p>
        <a:p xmlns:a="http://schemas.openxmlformats.org/drawingml/2006/main">
          <a:r>
            <a:rPr lang="en-GB" sz="1800" i="0" baseline="0">
              <a:latin typeface="Calibri"/>
            </a:rPr>
            <a:t>Reflected  angle  β      = 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</a:rPr>
            <a:t>Adjusted angle  β      </a:t>
          </a:r>
          <a:r>
            <a:rPr lang="en-GB" sz="1800" i="0" baseline="0">
              <a:latin typeface="Calibri"/>
            </a:rPr>
            <a:t>  =               </a:t>
          </a:r>
          <a:r>
            <a:rPr lang="en-GB" sz="1800" baseline="0">
              <a:latin typeface="Calibri"/>
            </a:rPr>
            <a:t> </a:t>
          </a:r>
          <a:endParaRPr lang="en-GB" sz="1800">
            <a:latin typeface="Calibri"/>
          </a:endParaRPr>
        </a:p>
      </cdr:txBody>
    </cdr:sp>
  </cdr:relSizeAnchor>
  <cdr:relSizeAnchor xmlns:cdr="http://schemas.openxmlformats.org/drawingml/2006/chartDrawing">
    <cdr:from>
      <cdr:x>0.02587</cdr:x>
      <cdr:y>1.99595E-7</cdr:y>
    </cdr:from>
    <cdr:to>
      <cdr:x>0.96296</cdr:x>
      <cdr:y>0.13878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26394" y="1"/>
          <a:ext cx="4578956" cy="6953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800">
              <a:latin typeface="+mn-lt"/>
            </a:rPr>
            <a:t>Wall </a:t>
          </a:r>
          <a:r>
            <a:rPr lang="en-GB" sz="1800" baseline="0">
              <a:latin typeface="+mn-lt"/>
            </a:rPr>
            <a:t>,</a:t>
          </a:r>
          <a:r>
            <a:rPr lang="en-GB" sz="1800" baseline="0">
              <a:solidFill>
                <a:srgbClr val="FF0000"/>
              </a:solidFill>
              <a:latin typeface="+mn-lt"/>
            </a:rPr>
            <a:t> adjusted wall,</a:t>
          </a:r>
          <a:r>
            <a:rPr lang="en-GB" sz="1800" baseline="0">
              <a:latin typeface="+mn-lt"/>
            </a:rPr>
            <a:t> </a:t>
          </a:r>
          <a:r>
            <a:rPr lang="en-GB" sz="1800" baseline="0">
              <a:solidFill>
                <a:srgbClr val="0070C0"/>
              </a:solidFill>
              <a:latin typeface="+mn-lt"/>
            </a:rPr>
            <a:t>incident</a:t>
          </a:r>
          <a:r>
            <a:rPr lang="en-GB" sz="1800" baseline="0">
              <a:latin typeface="+mn-lt"/>
            </a:rPr>
            <a:t> &amp; </a:t>
          </a:r>
          <a:r>
            <a:rPr lang="en-GB" sz="1800" baseline="0">
              <a:solidFill>
                <a:srgbClr val="FF0000"/>
              </a:solidFill>
              <a:latin typeface="+mn-lt"/>
            </a:rPr>
            <a:t>reflected </a:t>
          </a:r>
          <a:r>
            <a:rPr lang="en-GB" sz="1800" baseline="0">
              <a:latin typeface="+mn-lt"/>
            </a:rPr>
            <a:t>ball </a:t>
          </a:r>
        </a:p>
        <a:p xmlns:a="http://schemas.openxmlformats.org/drawingml/2006/main">
          <a:r>
            <a:rPr lang="en-GB" sz="1800" baseline="0">
              <a:latin typeface="+mn-lt"/>
            </a:rPr>
            <a:t>                                                                  (dashes)</a:t>
          </a:r>
        </a:p>
      </cdr:txBody>
    </cdr:sp>
  </cdr:relSizeAnchor>
  <cdr:relSizeAnchor xmlns:cdr="http://schemas.openxmlformats.org/drawingml/2006/chartDrawing">
    <cdr:from>
      <cdr:x>0.06238</cdr:x>
      <cdr:y>0.0515</cdr:y>
    </cdr:from>
    <cdr:to>
      <cdr:x>0.15595</cdr:x>
      <cdr:y>0.1309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4800" y="228600"/>
          <a:ext cx="457200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800" b="1"/>
            <a:t>S</a:t>
          </a:r>
        </a:p>
      </cdr:txBody>
    </cdr:sp>
  </cdr:relSizeAnchor>
  <cdr:relSizeAnchor xmlns:cdr="http://schemas.openxmlformats.org/drawingml/2006/chartDrawing">
    <cdr:from>
      <cdr:x>0.90839</cdr:x>
      <cdr:y>0.42092</cdr:y>
    </cdr:from>
    <cdr:to>
      <cdr:x>0.96492</cdr:x>
      <cdr:y>0.50032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4438672" y="1896374"/>
          <a:ext cx="276224" cy="3577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800" b="0"/>
            <a:t>X</a:t>
          </a:r>
        </a:p>
      </cdr:txBody>
    </cdr:sp>
  </cdr:relSizeAnchor>
  <cdr:relSizeAnchor xmlns:cdr="http://schemas.openxmlformats.org/drawingml/2006/chartDrawing">
    <cdr:from>
      <cdr:x>0.43665</cdr:x>
      <cdr:y>0.0451</cdr:y>
    </cdr:from>
    <cdr:to>
      <cdr:x>0.49318</cdr:x>
      <cdr:y>0.1245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2133614" y="225959"/>
          <a:ext cx="276224" cy="3978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800" b="0"/>
            <a:t>Y</a:t>
          </a:r>
        </a:p>
      </cdr:txBody>
    </cdr:sp>
  </cdr:relSizeAnchor>
  <cdr:relSizeAnchor xmlns:cdr="http://schemas.openxmlformats.org/drawingml/2006/chartDrawing">
    <cdr:from>
      <cdr:x>0.80702</cdr:x>
      <cdr:y>0.66979</cdr:y>
    </cdr:from>
    <cdr:to>
      <cdr:x>0.86745</cdr:x>
      <cdr:y>0.73333</cdr:y>
    </cdr:to>
    <cdr:sp macro="" textlink="alphadash">
      <cdr:nvSpPr>
        <cdr:cNvPr id="10" name="TextBox 1"/>
        <cdr:cNvSpPr txBox="1"/>
      </cdr:nvSpPr>
      <cdr:spPr>
        <a:xfrm xmlns:a="http://schemas.openxmlformats.org/drawingml/2006/main">
          <a:off x="3943354" y="3400425"/>
          <a:ext cx="295280" cy="3225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fld id="{9D184F7B-5338-4AA8-A1CE-7225D4B8268E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  <a:cs typeface="Verdana"/>
            </a:rPr>
            <a:pPr/>
            <a:t>1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0.80507</cdr:x>
      <cdr:y>0.78433</cdr:y>
    </cdr:from>
    <cdr:to>
      <cdr:x>0.92008</cdr:x>
      <cdr:y>0.86046</cdr:y>
    </cdr:to>
    <cdr:sp macro="" textlink="Paths!v">
      <cdr:nvSpPr>
        <cdr:cNvPr id="11" name="TextBox 2"/>
        <cdr:cNvSpPr txBox="1"/>
      </cdr:nvSpPr>
      <cdr:spPr>
        <a:xfrm xmlns:a="http://schemas.openxmlformats.org/drawingml/2006/main">
          <a:off x="3933825" y="3981903"/>
          <a:ext cx="561977" cy="3864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fld id="{0DBD7B9C-BF46-4ED7-BBD8-C2EC8F0B51B9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  <a:cs typeface="Verdana"/>
            </a:rPr>
            <a:pPr/>
            <a:t>0.5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0.80507</cdr:x>
      <cdr:y>0.73233</cdr:y>
    </cdr:from>
    <cdr:to>
      <cdr:x>0.91033</cdr:x>
      <cdr:y>0.79175</cdr:y>
    </cdr:to>
    <cdr:sp macro="" textlink="adash">
      <cdr:nvSpPr>
        <cdr:cNvPr id="12" name="TextBox 3"/>
        <cdr:cNvSpPr txBox="1"/>
      </cdr:nvSpPr>
      <cdr:spPr>
        <a:xfrm xmlns:a="http://schemas.openxmlformats.org/drawingml/2006/main">
          <a:off x="3933825" y="3717919"/>
          <a:ext cx="514335" cy="3016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fld id="{E92B3353-E836-42D1-A3F9-C6F2070D326C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</a:rPr>
            <a:pPr/>
            <a:t>0.5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0.80507</cdr:x>
      <cdr:y>0.83865</cdr:y>
    </cdr:from>
    <cdr:to>
      <cdr:x>0.89076</cdr:x>
      <cdr:y>0.91235</cdr:y>
    </cdr:to>
    <cdr:sp macro="" textlink="beta">
      <cdr:nvSpPr>
        <cdr:cNvPr id="14" name="TextBox 3"/>
        <cdr:cNvSpPr txBox="1"/>
      </cdr:nvSpPr>
      <cdr:spPr>
        <a:xfrm xmlns:a="http://schemas.openxmlformats.org/drawingml/2006/main">
          <a:off x="3933825" y="4257675"/>
          <a:ext cx="418704" cy="3741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fld id="{A6D9CCA4-9179-48D0-957E-FEC58B2ADA29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</a:rPr>
            <a:pPr/>
            <a:t>75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0.80897</cdr:x>
      <cdr:y>0.8818</cdr:y>
    </cdr:from>
    <cdr:to>
      <cdr:x>0.93053</cdr:x>
      <cdr:y>0.9555</cdr:y>
    </cdr:to>
    <cdr:sp macro="" textlink="adjustedbeta">
      <cdr:nvSpPr>
        <cdr:cNvPr id="15" name="TextBox 5"/>
        <cdr:cNvSpPr txBox="1"/>
      </cdr:nvSpPr>
      <cdr:spPr>
        <a:xfrm xmlns:a="http://schemas.openxmlformats.org/drawingml/2006/main">
          <a:off x="3952875" y="4476750"/>
          <a:ext cx="594009" cy="3741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fld id="{BE8B16A1-BF88-4149-B533-029427C9E5FC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</a:rPr>
            <a:pPr/>
            <a:t>50.6</a:t>
          </a:fld>
          <a:endParaRPr lang="en-US" sz="1800" b="0" i="0" u="none" strike="noStrike">
            <a:solidFill>
              <a:srgbClr val="000000"/>
            </a:solidFill>
            <a:latin typeface="+mn-lt"/>
            <a:ea typeface="Verdana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0.32164</cdr:x>
      <cdr:y>0.6673</cdr:y>
    </cdr:from>
    <cdr:to>
      <cdr:x>0.99025</cdr:x>
      <cdr:y>0.96548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571638" y="3343275"/>
          <a:ext cx="3267045" cy="1493924"/>
        </a:xfrm>
        <a:prstGeom xmlns:a="http://schemas.openxmlformats.org/drawingml/2006/main" prst="rect">
          <a:avLst/>
        </a:prstGeom>
        <a:solidFill xmlns:a="http://schemas.openxmlformats.org/drawingml/2006/main">
          <a:srgbClr val="B2B2B2">
            <a:alpha val="47059"/>
          </a:srgbClr>
        </a:solidFill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en-GB" sz="1800">
              <a:latin typeface="+mn-lt"/>
            </a:rPr>
            <a:t>Incident angle in S´ (°)</a:t>
          </a:r>
          <a:r>
            <a:rPr lang="en-GB" sz="1800" baseline="0">
              <a:latin typeface="+mn-lt"/>
            </a:rPr>
            <a:t>= </a:t>
          </a:r>
        </a:p>
        <a:p xmlns:a="http://schemas.openxmlformats.org/drawingml/2006/main">
          <a:r>
            <a:rPr lang="en-GB" sz="1800" i="0" baseline="0">
              <a:latin typeface="+mn-lt"/>
            </a:rPr>
            <a:t>Incident velocity a'     =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800" i="0" baseline="0">
              <a:latin typeface="+mn-lt"/>
            </a:rPr>
            <a:t>Boost                     </a:t>
          </a:r>
          <a:r>
            <a:rPr kumimoji="0" lang="en-GB" sz="18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  <a:ea typeface="+mn-ea"/>
              <a:cs typeface="+mn-cs"/>
            </a:rPr>
            <a:t>v      </a:t>
          </a:r>
          <a:r>
            <a:rPr kumimoji="0" lang="en-GB" sz="1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  <a:ea typeface="+mn-ea"/>
              <a:cs typeface="+mn-cs"/>
            </a:rPr>
            <a:t>=</a:t>
          </a:r>
          <a:endParaRPr lang="en-GB" sz="1800" i="0" baseline="0">
            <a:latin typeface="+mn-lt"/>
          </a:endParaRPr>
        </a:p>
        <a:p xmlns:a="http://schemas.openxmlformats.org/drawingml/2006/main">
          <a:r>
            <a:rPr lang="en-GB" sz="1800" i="0" baseline="0">
              <a:latin typeface="+mn-lt"/>
            </a:rPr>
            <a:t>Reflected  angle  β      = 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  <a:ea typeface="+mn-ea"/>
              <a:cs typeface="+mn-cs"/>
            </a:rPr>
            <a:t>Adjusted angle  β      </a:t>
          </a:r>
          <a:r>
            <a:rPr lang="en-GB" sz="1800" i="0" baseline="0">
              <a:latin typeface="+mn-lt"/>
            </a:rPr>
            <a:t>  =               </a:t>
          </a:r>
          <a:r>
            <a:rPr lang="en-GB" sz="1800" baseline="0">
              <a:latin typeface="+mn-lt"/>
            </a:rPr>
            <a:t> </a:t>
          </a:r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0.02587</cdr:x>
      <cdr:y>1.99595E-7</cdr:y>
    </cdr:from>
    <cdr:to>
      <cdr:x>0.96296</cdr:x>
      <cdr:y>0.13878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26394" y="1"/>
          <a:ext cx="4578956" cy="6953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800">
              <a:latin typeface="+mn-lt"/>
            </a:rPr>
            <a:t>Wall </a:t>
          </a:r>
          <a:r>
            <a:rPr lang="en-GB" sz="1800" baseline="0">
              <a:latin typeface="+mn-lt"/>
            </a:rPr>
            <a:t>,</a:t>
          </a:r>
          <a:r>
            <a:rPr lang="en-GB" sz="1800" baseline="0">
              <a:solidFill>
                <a:srgbClr val="FF0000"/>
              </a:solidFill>
              <a:latin typeface="+mn-lt"/>
            </a:rPr>
            <a:t> adjusted wall,</a:t>
          </a:r>
          <a:r>
            <a:rPr lang="en-GB" sz="1800" baseline="0">
              <a:latin typeface="+mn-lt"/>
            </a:rPr>
            <a:t> </a:t>
          </a:r>
          <a:r>
            <a:rPr lang="en-GB" sz="1800" baseline="0">
              <a:solidFill>
                <a:srgbClr val="0070C0"/>
              </a:solidFill>
              <a:latin typeface="+mn-lt"/>
            </a:rPr>
            <a:t>incident</a:t>
          </a:r>
          <a:r>
            <a:rPr lang="en-GB" sz="1800" baseline="0">
              <a:latin typeface="+mn-lt"/>
            </a:rPr>
            <a:t> &amp; </a:t>
          </a:r>
          <a:r>
            <a:rPr lang="en-GB" sz="1800" baseline="0">
              <a:solidFill>
                <a:srgbClr val="FF0000"/>
              </a:solidFill>
              <a:latin typeface="+mn-lt"/>
            </a:rPr>
            <a:t>reflected </a:t>
          </a:r>
          <a:r>
            <a:rPr lang="en-GB" sz="1800" baseline="0">
              <a:latin typeface="+mn-lt"/>
            </a:rPr>
            <a:t>ball </a:t>
          </a:r>
        </a:p>
        <a:p xmlns:a="http://schemas.openxmlformats.org/drawingml/2006/main">
          <a:r>
            <a:rPr lang="en-GB" sz="1800" baseline="0">
              <a:latin typeface="+mn-lt"/>
            </a:rPr>
            <a:t>                                                                  (dashes)</a:t>
          </a:r>
        </a:p>
      </cdr:txBody>
    </cdr:sp>
  </cdr:relSizeAnchor>
  <cdr:relSizeAnchor xmlns:cdr="http://schemas.openxmlformats.org/drawingml/2006/chartDrawing">
    <cdr:from>
      <cdr:x>0.06238</cdr:x>
      <cdr:y>0.0515</cdr:y>
    </cdr:from>
    <cdr:to>
      <cdr:x>0.15595</cdr:x>
      <cdr:y>0.1309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4800" y="228600"/>
          <a:ext cx="457200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800" b="1"/>
            <a:t>S</a:t>
          </a:r>
        </a:p>
      </cdr:txBody>
    </cdr:sp>
  </cdr:relSizeAnchor>
  <cdr:relSizeAnchor xmlns:cdr="http://schemas.openxmlformats.org/drawingml/2006/chartDrawing">
    <cdr:from>
      <cdr:x>0.83041</cdr:x>
      <cdr:y>0.6667</cdr:y>
    </cdr:from>
    <cdr:to>
      <cdr:x>0.89084</cdr:x>
      <cdr:y>0.73108</cdr:y>
    </cdr:to>
    <cdr:sp macro="" textlink="alphadash">
      <cdr:nvSpPr>
        <cdr:cNvPr id="5" name="TextBox 4"/>
        <cdr:cNvSpPr txBox="1"/>
      </cdr:nvSpPr>
      <cdr:spPr>
        <a:xfrm xmlns:a="http://schemas.openxmlformats.org/drawingml/2006/main">
          <a:off x="4057640" y="3340264"/>
          <a:ext cx="295280" cy="3225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AC05EB8E-5008-417F-BDFA-C0CDECBAB802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  <a:cs typeface="Verdana"/>
            </a:rPr>
            <a:pPr/>
            <a:t>1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0.82846</cdr:x>
      <cdr:y>0.78276</cdr:y>
    </cdr:from>
    <cdr:to>
      <cdr:x>0.94347</cdr:x>
      <cdr:y>0.8599</cdr:y>
    </cdr:to>
    <cdr:sp macro="" textlink="Paths!v">
      <cdr:nvSpPr>
        <cdr:cNvPr id="6" name="TextBox 5"/>
        <cdr:cNvSpPr txBox="1"/>
      </cdr:nvSpPr>
      <cdr:spPr>
        <a:xfrm xmlns:a="http://schemas.openxmlformats.org/drawingml/2006/main">
          <a:off x="4048111" y="3921742"/>
          <a:ext cx="561977" cy="3864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A4551F9D-4D8F-4872-AEA0-0A6ECEAD5186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  <a:cs typeface="Verdana"/>
            </a:rPr>
            <a:pPr/>
            <a:t>0.5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0.90839</cdr:x>
      <cdr:y>0.42092</cdr:y>
    </cdr:from>
    <cdr:to>
      <cdr:x>0.96492</cdr:x>
      <cdr:y>0.50032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4438672" y="1896374"/>
          <a:ext cx="276224" cy="3577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800" b="0"/>
            <a:t>X</a:t>
          </a:r>
        </a:p>
      </cdr:txBody>
    </cdr:sp>
  </cdr:relSizeAnchor>
  <cdr:relSizeAnchor xmlns:cdr="http://schemas.openxmlformats.org/drawingml/2006/chartDrawing">
    <cdr:from>
      <cdr:x>0.43665</cdr:x>
      <cdr:y>0.0451</cdr:y>
    </cdr:from>
    <cdr:to>
      <cdr:x>0.49318</cdr:x>
      <cdr:y>0.1245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2133614" y="225959"/>
          <a:ext cx="276224" cy="3978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800" b="0"/>
            <a:t>Y</a:t>
          </a:r>
        </a:p>
      </cdr:txBody>
    </cdr:sp>
  </cdr:relSizeAnchor>
  <cdr:relSizeAnchor xmlns:cdr="http://schemas.openxmlformats.org/drawingml/2006/chartDrawing">
    <cdr:from>
      <cdr:x>0.82846</cdr:x>
      <cdr:y>0.73007</cdr:y>
    </cdr:from>
    <cdr:to>
      <cdr:x>0.93372</cdr:x>
      <cdr:y>0.81174</cdr:y>
    </cdr:to>
    <cdr:sp macro="" textlink="adash">
      <cdr:nvSpPr>
        <cdr:cNvPr id="9" name="TextBox 8"/>
        <cdr:cNvSpPr txBox="1"/>
      </cdr:nvSpPr>
      <cdr:spPr>
        <a:xfrm xmlns:a="http://schemas.openxmlformats.org/drawingml/2006/main">
          <a:off x="4048111" y="3657757"/>
          <a:ext cx="514335" cy="4091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698E5E1-1B67-4436-B8F4-EE0F86F29254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</a:rPr>
            <a:pPr/>
            <a:t>0.5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0.82846</cdr:x>
      <cdr:y>0.8327</cdr:y>
    </cdr:from>
    <cdr:to>
      <cdr:x>0.91415</cdr:x>
      <cdr:y>0.90738</cdr:y>
    </cdr:to>
    <cdr:sp macro="" textlink="beta">
      <cdr:nvSpPr>
        <cdr:cNvPr id="10" name="TextBox 3"/>
        <cdr:cNvSpPr txBox="1"/>
      </cdr:nvSpPr>
      <cdr:spPr>
        <a:xfrm xmlns:a="http://schemas.openxmlformats.org/drawingml/2006/main">
          <a:off x="4048125" y="4171950"/>
          <a:ext cx="418704" cy="3741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fld id="{6B4B9A61-6D00-431F-9101-9BB5E2B43B5C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</a:rPr>
            <a:pPr/>
            <a:t>75</a:t>
          </a:fld>
          <a:endParaRPr lang="en-GB" sz="1800">
            <a:latin typeface="+mn-lt"/>
          </a:endParaRPr>
        </a:p>
      </cdr:txBody>
    </cdr:sp>
  </cdr:relSizeAnchor>
  <cdr:relSizeAnchor xmlns:cdr="http://schemas.openxmlformats.org/drawingml/2006/chartDrawing">
    <cdr:from>
      <cdr:x>0.82651</cdr:x>
      <cdr:y>0.87643</cdr:y>
    </cdr:from>
    <cdr:to>
      <cdr:x>0.94808</cdr:x>
      <cdr:y>0.9511</cdr:y>
    </cdr:to>
    <cdr:sp macro="" textlink="adjustedbeta">
      <cdr:nvSpPr>
        <cdr:cNvPr id="11" name="TextBox 5"/>
        <cdr:cNvSpPr txBox="1"/>
      </cdr:nvSpPr>
      <cdr:spPr>
        <a:xfrm xmlns:a="http://schemas.openxmlformats.org/drawingml/2006/main">
          <a:off x="4038600" y="4391025"/>
          <a:ext cx="594009" cy="3741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fld id="{D8F33134-5689-4EC7-B124-CC43A6D223EB}" type="TxLink">
            <a:rPr lang="en-US" sz="1800" b="0" i="0" u="none" strike="noStrike">
              <a:solidFill>
                <a:srgbClr val="000000"/>
              </a:solidFill>
              <a:latin typeface="+mn-lt"/>
              <a:ea typeface="Verdana"/>
            </a:rPr>
            <a:pPr/>
            <a:t>50.6</a:t>
          </a:fld>
          <a:endParaRPr lang="en-US" sz="1800" b="0" i="0" u="none" strike="noStrike">
            <a:solidFill>
              <a:srgbClr val="000000"/>
            </a:solidFill>
            <a:latin typeface="+mn-lt"/>
            <a:ea typeface="Verdana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19</xdr:row>
      <xdr:rowOff>28574</xdr:rowOff>
    </xdr:from>
    <xdr:to>
      <xdr:col>11</xdr:col>
      <xdr:colOff>76200</xdr:colOff>
      <xdr:row>42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0.67603</cdr:x>
      <cdr:y>0.89565</cdr:y>
    </cdr:from>
    <cdr:to>
      <cdr:x>0.90678</cdr:x>
      <cdr:y>0.9942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279472" y="2772597"/>
          <a:ext cx="778054" cy="305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100" b="1"/>
            <a:t>in S', </a:t>
          </a:r>
          <a:r>
            <a:rPr lang="en-GB" sz="1100" b="1" i="1"/>
            <a:t>a'=b'</a:t>
          </a:r>
        </a:p>
      </cdr:txBody>
    </cdr:sp>
  </cdr:relSizeAnchor>
  <cdr:relSizeAnchor xmlns:cdr="http://schemas.openxmlformats.org/drawingml/2006/chartDrawing">
    <cdr:from>
      <cdr:x>0.02592</cdr:x>
      <cdr:y>0.26957</cdr:y>
    </cdr:from>
    <cdr:to>
      <cdr:x>0.09935</cdr:x>
      <cdr:y>0.42029</cdr:y>
    </cdr:to>
    <cdr:sp macro="" textlink="">
      <cdr:nvSpPr>
        <cdr:cNvPr id="3" name="TextBox 1"/>
        <cdr:cNvSpPr txBox="1"/>
      </cdr:nvSpPr>
      <cdr:spPr>
        <a:xfrm xmlns:a="http://schemas.openxmlformats.org/drawingml/2006/main" rot="16200000">
          <a:off x="28575" y="971550"/>
          <a:ext cx="495300" cy="323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/>
            <a:t>in  S </a:t>
          </a:r>
          <a:r>
            <a:rPr lang="en-GB" sz="1100" b="1" i="1"/>
            <a:t> a,b</a:t>
          </a:r>
          <a:endParaRPr lang="en-GB" sz="1100" b="1"/>
        </a:p>
      </cdr:txBody>
    </cdr:sp>
  </cdr:relSizeAnchor>
  <cdr:relSizeAnchor xmlns:cdr="http://schemas.openxmlformats.org/drawingml/2006/chartDrawing">
    <cdr:from>
      <cdr:x>0.52973</cdr:x>
      <cdr:y>0.04928</cdr:y>
    </cdr:from>
    <cdr:to>
      <cdr:x>0.74182</cdr:x>
      <cdr:y>0.15942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953" y="152083"/>
          <a:ext cx="749479" cy="3399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l-GR" sz="1200" b="1"/>
            <a:t>α</a:t>
          </a:r>
          <a:r>
            <a:rPr lang="en-GB" sz="1200" b="1"/>
            <a:t>' =      °,    </a:t>
          </a:r>
          <a:r>
            <a:rPr lang="en-GB" sz="1200" b="1" i="1"/>
            <a:t>v </a:t>
          </a:r>
          <a:r>
            <a:rPr lang="en-GB" sz="1200" b="1"/>
            <a:t>= </a:t>
          </a:r>
        </a:p>
      </cdr:txBody>
    </cdr:sp>
  </cdr:relSizeAnchor>
  <cdr:relSizeAnchor xmlns:cdr="http://schemas.openxmlformats.org/drawingml/2006/chartDrawing">
    <cdr:from>
      <cdr:x>0.77721</cdr:x>
      <cdr:y>0.04928</cdr:y>
    </cdr:from>
    <cdr:to>
      <cdr:x>0.87854</cdr:x>
      <cdr:y>0.1285</cdr:y>
    </cdr:to>
    <cdr:sp macro="" textlink="Velocity!$C$3">
      <cdr:nvSpPr>
        <cdr:cNvPr id="7" name="TextBox 6"/>
        <cdr:cNvSpPr txBox="1"/>
      </cdr:nvSpPr>
      <cdr:spPr>
        <a:xfrm xmlns:a="http://schemas.openxmlformats.org/drawingml/2006/main">
          <a:off x="2531785" y="157246"/>
          <a:ext cx="330087" cy="2527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2493DACB-C8E6-4817-B76D-88AF0E49478A}" type="TxLink">
            <a:rPr lang="en-US" sz="1200" b="1" i="0" u="none" strike="noStrike">
              <a:solidFill>
                <a:srgbClr val="000000"/>
              </a:solidFill>
              <a:latin typeface="+mn-lt"/>
              <a:ea typeface="Verdana"/>
              <a:cs typeface="Verdana"/>
            </a:rPr>
            <a:pPr/>
            <a:t>0.5</a:t>
          </a:fld>
          <a:endParaRPr lang="en-GB" sz="1200" b="1">
            <a:latin typeface="+mn-lt"/>
          </a:endParaRPr>
        </a:p>
      </cdr:txBody>
    </cdr:sp>
  </cdr:relSizeAnchor>
  <cdr:relSizeAnchor xmlns:cdr="http://schemas.openxmlformats.org/drawingml/2006/chartDrawing">
    <cdr:from>
      <cdr:x>0.75077</cdr:x>
      <cdr:y>0.41244</cdr:y>
    </cdr:from>
    <cdr:to>
      <cdr:x>0.99153</cdr:x>
      <cdr:y>0.51095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2531485" y="1276760"/>
          <a:ext cx="811791" cy="304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100" b="1">
              <a:solidFill>
                <a:schemeClr val="accent2"/>
              </a:solidFill>
            </a:rPr>
            <a:t>Reflected </a:t>
          </a:r>
          <a:r>
            <a:rPr lang="en-GB" sz="1100" b="1" i="1">
              <a:solidFill>
                <a:schemeClr val="accent2"/>
              </a:solidFill>
            </a:rPr>
            <a:t>b</a:t>
          </a:r>
          <a:endParaRPr lang="en-GB" sz="1100" b="1">
            <a:solidFill>
              <a:schemeClr val="accent2"/>
            </a:solidFill>
          </a:endParaRPr>
        </a:p>
      </cdr:txBody>
    </cdr:sp>
  </cdr:relSizeAnchor>
  <cdr:relSizeAnchor xmlns:cdr="http://schemas.openxmlformats.org/drawingml/2006/chartDrawing">
    <cdr:from>
      <cdr:x>0.21637</cdr:x>
      <cdr:y>0.16716</cdr:y>
    </cdr:from>
    <cdr:to>
      <cdr:x>0.42982</cdr:x>
      <cdr:y>0.26568</cdr:y>
    </cdr:to>
    <cdr:sp macro="" textlink="">
      <cdr:nvSpPr>
        <cdr:cNvPr id="9" name="TextBox 1"/>
        <cdr:cNvSpPr txBox="1"/>
      </cdr:nvSpPr>
      <cdr:spPr>
        <a:xfrm xmlns:a="http://schemas.openxmlformats.org/drawingml/2006/main">
          <a:off x="704820" y="533376"/>
          <a:ext cx="695324" cy="314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rgbClr val="0070C0"/>
              </a:solidFill>
            </a:rPr>
            <a:t>Incident </a:t>
          </a:r>
          <a:r>
            <a:rPr lang="en-GB" sz="1100" b="1" i="1">
              <a:solidFill>
                <a:srgbClr val="0070C0"/>
              </a:solidFill>
            </a:rPr>
            <a:t>a</a:t>
          </a:r>
          <a:endParaRPr lang="en-GB" sz="1100" b="1">
            <a:solidFill>
              <a:srgbClr val="0070C0"/>
            </a:solidFill>
          </a:endParaRPr>
        </a:p>
      </cdr:txBody>
    </cdr:sp>
  </cdr:relSizeAnchor>
  <cdr:relSizeAnchor xmlns:cdr="http://schemas.openxmlformats.org/drawingml/2006/chartDrawing">
    <cdr:from>
      <cdr:x>0.59764</cdr:x>
      <cdr:y>0.05247</cdr:y>
    </cdr:from>
    <cdr:to>
      <cdr:x>0.69705</cdr:x>
      <cdr:y>0.14507</cdr:y>
    </cdr:to>
    <cdr:sp macro="" textlink="Velocity!$D$3">
      <cdr:nvSpPr>
        <cdr:cNvPr id="10" name="TextBox 9"/>
        <cdr:cNvSpPr txBox="1"/>
      </cdr:nvSpPr>
      <cdr:spPr>
        <a:xfrm xmlns:a="http://schemas.openxmlformats.org/drawingml/2006/main">
          <a:off x="2698262" y="161917"/>
          <a:ext cx="448821" cy="2857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E89ED478-4B4A-439A-8450-6D0C95075A4C}" type="TxLink">
            <a:rPr lang="en-US" sz="1200" b="1" i="0" u="none" strike="noStrike">
              <a:solidFill>
                <a:srgbClr val="000000"/>
              </a:solidFill>
              <a:latin typeface="+mn-lt"/>
              <a:ea typeface="Verdana"/>
            </a:rPr>
            <a:pPr/>
            <a:t>85</a:t>
          </a:fld>
          <a:endParaRPr lang="en-GB" sz="1200" b="1">
            <a:latin typeface="+mn-lt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workbookViewId="0">
      <selection activeCell="H6" sqref="H6"/>
    </sheetView>
  </sheetViews>
  <sheetFormatPr defaultRowHeight="10.5"/>
  <cols>
    <col min="1" max="1" width="18.28515625" customWidth="1"/>
    <col min="2" max="2" width="2.42578125" customWidth="1"/>
    <col min="4" max="4" width="4" customWidth="1"/>
    <col min="5" max="5" width="3.7109375" customWidth="1"/>
    <col min="6" max="6" width="10" style="3" customWidth="1"/>
    <col min="7" max="7" width="5.140625" customWidth="1"/>
    <col min="8" max="8" width="8.28515625" customWidth="1"/>
    <col min="9" max="9" width="6.5703125" bestFit="1" customWidth="1"/>
  </cols>
  <sheetData>
    <row r="1" spans="1:19" s="16" customFormat="1" ht="11.25">
      <c r="A1" s="16" t="s">
        <v>34</v>
      </c>
      <c r="F1" s="17"/>
    </row>
    <row r="2" spans="1:19" s="16" customFormat="1" ht="11.25">
      <c r="A2" s="22"/>
      <c r="F2" s="17"/>
    </row>
    <row r="3" spans="1:19" ht="15.75">
      <c r="A3" t="s">
        <v>0</v>
      </c>
      <c r="C3" s="28">
        <v>0.5</v>
      </c>
      <c r="K3" s="6" t="s">
        <v>35</v>
      </c>
    </row>
    <row r="4" spans="1:19" ht="11.25">
      <c r="A4" t="s">
        <v>18</v>
      </c>
      <c r="C4" s="25">
        <f>SQRT(1-v*v)</f>
        <v>0.8660254037844386</v>
      </c>
      <c r="G4" s="18" t="s">
        <v>24</v>
      </c>
      <c r="H4" s="5">
        <v>0.5</v>
      </c>
    </row>
    <row r="5" spans="1:19" ht="15.75">
      <c r="A5" t="s">
        <v>22</v>
      </c>
      <c r="C5" s="24">
        <f>1/sq</f>
        <v>1.1547005383792517</v>
      </c>
      <c r="G5" s="18" t="s">
        <v>21</v>
      </c>
      <c r="H5" s="5">
        <v>1</v>
      </c>
      <c r="I5" s="26">
        <f>PI()*2*H5/360</f>
        <v>1.7453292519943295E-2</v>
      </c>
      <c r="J5" t="s">
        <v>1</v>
      </c>
    </row>
    <row r="6" spans="1:19" ht="15.75">
      <c r="A6" s="19" t="s">
        <v>28</v>
      </c>
      <c r="C6" s="24">
        <f>adash*COS(alphad+PI()/4)</f>
        <v>0.34732918522949863</v>
      </c>
      <c r="D6" s="37" t="s">
        <v>41</v>
      </c>
      <c r="G6" s="18"/>
      <c r="H6" s="20"/>
    </row>
    <row r="7" spans="1:19" ht="15.75">
      <c r="A7" s="19" t="s">
        <v>27</v>
      </c>
      <c r="C7" s="24">
        <f>adash*SIN(alphad+PI()/4)</f>
        <v>0.35966990016932554</v>
      </c>
      <c r="D7" s="37" t="s">
        <v>41</v>
      </c>
      <c r="G7" s="18"/>
      <c r="H7" s="20"/>
    </row>
    <row r="8" spans="1:19" ht="14.25">
      <c r="A8" s="23" t="s">
        <v>30</v>
      </c>
      <c r="C8" s="24">
        <f>-adashy/gamma/(1-v*adashx)</f>
        <v>-0.37694532721146057</v>
      </c>
      <c r="D8" s="37" t="s">
        <v>42</v>
      </c>
      <c r="G8" s="18"/>
      <c r="H8" s="20"/>
    </row>
    <row r="9" spans="1:19" ht="14.25">
      <c r="A9" s="23" t="s">
        <v>29</v>
      </c>
      <c r="C9" s="24">
        <f>(v-adashx)/(1-v*adashx)</f>
        <v>0.18475647225815148</v>
      </c>
      <c r="D9" s="37" t="s">
        <v>42</v>
      </c>
      <c r="G9" s="18"/>
      <c r="H9" s="20"/>
    </row>
    <row r="10" spans="1:19">
      <c r="A10" s="19" t="s">
        <v>31</v>
      </c>
      <c r="C10" s="27">
        <f>DEGREES(ATAN(gamma)-ATAN((adashx-v)*gamma/adashy))</f>
        <v>75.217987360294543</v>
      </c>
      <c r="D10" s="37" t="s">
        <v>43</v>
      </c>
      <c r="G10" s="18"/>
      <c r="H10" s="20"/>
    </row>
    <row r="11" spans="1:19">
      <c r="A11" s="19" t="s">
        <v>33</v>
      </c>
      <c r="C11" s="33">
        <f>DEGREES(PI()/2+ATAN(J15)-ATAN(H15))</f>
        <v>50.629347031962034</v>
      </c>
      <c r="D11" t="s">
        <v>44</v>
      </c>
      <c r="G11" s="18"/>
      <c r="H11" s="20"/>
    </row>
    <row r="12" spans="1:19">
      <c r="A12" s="2"/>
      <c r="B12" s="2"/>
      <c r="C12" s="2"/>
      <c r="D12" s="2"/>
      <c r="E12" s="2"/>
      <c r="F12" s="1"/>
      <c r="G12" s="15"/>
      <c r="H12" s="29"/>
      <c r="I12" s="2"/>
      <c r="J12" s="2"/>
      <c r="K12" s="2"/>
    </row>
    <row r="13" spans="1:19">
      <c r="A13" s="2"/>
      <c r="B13" s="2"/>
      <c r="C13" s="30" t="s">
        <v>2</v>
      </c>
      <c r="D13" s="31"/>
      <c r="E13" s="31"/>
      <c r="F13" s="30" t="s">
        <v>25</v>
      </c>
      <c r="G13" s="31"/>
      <c r="H13" s="32" t="s">
        <v>26</v>
      </c>
      <c r="I13" s="2"/>
      <c r="J13" s="32" t="s">
        <v>32</v>
      </c>
      <c r="K13" s="2"/>
      <c r="S13" s="6"/>
    </row>
    <row r="14" spans="1:19">
      <c r="A14" s="2" t="s">
        <v>37</v>
      </c>
      <c r="B14" s="21"/>
      <c r="C14" s="34" t="s">
        <v>38</v>
      </c>
      <c r="D14" s="15"/>
      <c r="E14" s="15"/>
      <c r="F14" s="36" t="s">
        <v>39</v>
      </c>
      <c r="G14" s="35"/>
      <c r="H14" s="36" t="s">
        <v>39</v>
      </c>
      <c r="I14" s="35"/>
      <c r="J14" s="36" t="s">
        <v>40</v>
      </c>
      <c r="K14" s="2"/>
    </row>
    <row r="15" spans="1:19">
      <c r="A15" s="2" t="s">
        <v>23</v>
      </c>
      <c r="B15" s="1"/>
      <c r="C15" s="1">
        <f>-sq</f>
        <v>-0.8660254037844386</v>
      </c>
      <c r="D15" s="1"/>
      <c r="E15" s="1"/>
      <c r="F15" s="1">
        <f>(adashy+v)*gamma/adashx</f>
        <v>2.8579841221752047</v>
      </c>
      <c r="G15" s="1"/>
      <c r="H15" s="1">
        <f>(adashx-v)*gamma/adashy</f>
        <v>-0.49014129880566459</v>
      </c>
      <c r="I15" s="2"/>
      <c r="J15" s="1">
        <f>C15+v/C8</f>
        <v>-2.1924777137224991</v>
      </c>
      <c r="K15" s="2"/>
    </row>
    <row r="16" spans="1:19" s="14" customFormat="1">
      <c r="A16" s="31" t="s">
        <v>19</v>
      </c>
      <c r="B16" s="15"/>
      <c r="C16" s="15" t="s">
        <v>20</v>
      </c>
      <c r="D16" s="15"/>
      <c r="E16" s="15"/>
      <c r="F16" s="15" t="s">
        <v>20</v>
      </c>
      <c r="G16" s="15"/>
      <c r="H16" s="15" t="s">
        <v>20</v>
      </c>
      <c r="I16" s="31"/>
      <c r="J16" s="15" t="s">
        <v>20</v>
      </c>
      <c r="K16" s="31"/>
    </row>
    <row r="17" spans="1:11">
      <c r="A17" s="2">
        <v>-1</v>
      </c>
      <c r="B17" s="1"/>
      <c r="C17" s="1">
        <f>-sq*A17</f>
        <v>0.8660254037844386</v>
      </c>
      <c r="D17" s="1"/>
      <c r="E17" s="1"/>
      <c r="F17" s="1">
        <f>$F$15*A17</f>
        <v>-2.8579841221752047</v>
      </c>
      <c r="G17" s="1"/>
      <c r="H17" s="1">
        <f>$H$15*A17</f>
        <v>0.49014129880566459</v>
      </c>
      <c r="I17" s="2"/>
      <c r="J17" s="1">
        <f>A17*$J$15</f>
        <v>2.1924777137224991</v>
      </c>
      <c r="K17" s="2"/>
    </row>
    <row r="18" spans="1:11">
      <c r="A18" s="2">
        <v>0</v>
      </c>
      <c r="B18" s="1"/>
      <c r="C18" s="1">
        <f>-sq*A18</f>
        <v>0</v>
      </c>
      <c r="D18" s="1"/>
      <c r="E18" s="1"/>
      <c r="F18" s="1">
        <f>$F$15*A18</f>
        <v>0</v>
      </c>
      <c r="G18" s="1"/>
      <c r="H18" s="1">
        <f>$H$15*A18</f>
        <v>0</v>
      </c>
      <c r="I18" s="2"/>
      <c r="J18" s="1">
        <f>A18*$J$15</f>
        <v>0</v>
      </c>
      <c r="K18" s="2"/>
    </row>
    <row r="19" spans="1:11">
      <c r="A19" s="2">
        <v>1</v>
      </c>
      <c r="B19" s="1"/>
      <c r="C19" s="1">
        <f>-sq*A19</f>
        <v>-0.8660254037844386</v>
      </c>
      <c r="D19" s="1"/>
      <c r="E19" s="1"/>
      <c r="F19" s="1">
        <f>$F$15*A19</f>
        <v>2.8579841221752047</v>
      </c>
      <c r="G19" s="1"/>
      <c r="H19" s="1"/>
      <c r="I19" s="2"/>
      <c r="J19" s="1"/>
      <c r="K19" s="2"/>
    </row>
    <row r="20" spans="1:11">
      <c r="A20" s="2"/>
      <c r="B20" s="2"/>
      <c r="C20" s="2"/>
      <c r="D20" s="2"/>
      <c r="E20" s="2"/>
      <c r="F20" s="1"/>
      <c r="G20" s="2"/>
      <c r="H20" s="2"/>
      <c r="I20" s="2"/>
      <c r="J20" s="2"/>
      <c r="K20" s="2"/>
    </row>
    <row r="21" spans="1:11" ht="15.75">
      <c r="A21" s="6" t="s">
        <v>36</v>
      </c>
      <c r="B21" s="2"/>
      <c r="C21" s="2"/>
      <c r="D21" s="2"/>
      <c r="E21" s="2"/>
      <c r="F21" s="1"/>
      <c r="G21" s="2"/>
      <c r="H21" s="2"/>
      <c r="I21" s="2"/>
      <c r="J21" s="2"/>
      <c r="K21" s="2"/>
    </row>
    <row r="25" spans="1:11" ht="15" customHeight="1"/>
    <row r="30" spans="1:11">
      <c r="K30" s="6"/>
    </row>
  </sheetData>
  <pageMargins left="0.7" right="0.7" top="0.75" bottom="0.75" header="0.3" footer="0.3"/>
  <pageSetup paperSize="9" scale="95" orientation="portrait" horizontalDpi="4294967293" verticalDpi="0" r:id="rId1"/>
  <ignoredErrors>
    <ignoredError sqref="F14:J14 D6:D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selection activeCell="D4" sqref="D4"/>
    </sheetView>
  </sheetViews>
  <sheetFormatPr defaultRowHeight="10.5"/>
  <cols>
    <col min="1" max="1" width="12.140625" customWidth="1"/>
    <col min="2" max="2" width="12.28515625" bestFit="1" customWidth="1"/>
    <col min="3" max="3" width="12.28515625" customWidth="1"/>
    <col min="4" max="11" width="5.5703125" style="3" customWidth="1"/>
  </cols>
  <sheetData>
    <row r="1" spans="1:11" ht="15.75">
      <c r="B1" t="s">
        <v>17</v>
      </c>
      <c r="D1" t="s">
        <v>45</v>
      </c>
    </row>
    <row r="2" spans="1:11">
      <c r="D2" s="4" t="s">
        <v>7</v>
      </c>
      <c r="E2" s="12" t="s">
        <v>8</v>
      </c>
    </row>
    <row r="3" spans="1:11">
      <c r="B3" t="s">
        <v>0</v>
      </c>
      <c r="C3" s="13">
        <v>0.5</v>
      </c>
      <c r="D3" s="13">
        <v>85</v>
      </c>
      <c r="E3">
        <f>RADIANS(D3)</f>
        <v>1.4835298641951802</v>
      </c>
    </row>
    <row r="4" spans="1:11" s="12" customFormat="1">
      <c r="B4" s="12" t="s">
        <v>6</v>
      </c>
      <c r="C4" s="12">
        <f>1/SQRT(1-v*v)</f>
        <v>1.1547005383792517</v>
      </c>
      <c r="D4" s="38"/>
      <c r="E4" s="38"/>
      <c r="F4" s="38"/>
      <c r="G4" s="38"/>
      <c r="H4" s="38"/>
      <c r="I4" s="38"/>
      <c r="J4" s="38"/>
      <c r="K4" s="38"/>
    </row>
    <row r="5" spans="1:11" s="14" customFormat="1">
      <c r="A5" s="41" t="s">
        <v>49</v>
      </c>
      <c r="B5" s="40" t="s">
        <v>48</v>
      </c>
      <c r="C5" s="40" t="s">
        <v>48</v>
      </c>
      <c r="D5" s="39" t="s">
        <v>47</v>
      </c>
      <c r="E5" s="39" t="s">
        <v>47</v>
      </c>
      <c r="F5" s="39" t="s">
        <v>47</v>
      </c>
      <c r="G5" s="39" t="s">
        <v>47</v>
      </c>
      <c r="H5" s="39" t="s">
        <v>41</v>
      </c>
      <c r="I5" s="39" t="s">
        <v>41</v>
      </c>
      <c r="J5" s="39" t="s">
        <v>46</v>
      </c>
      <c r="K5" s="39" t="s">
        <v>46</v>
      </c>
    </row>
    <row r="6" spans="1:11" ht="22.5">
      <c r="A6" s="4" t="s">
        <v>5</v>
      </c>
      <c r="B6" s="4" t="s">
        <v>3</v>
      </c>
      <c r="C6" s="4" t="s">
        <v>4</v>
      </c>
      <c r="D6" s="11" t="s">
        <v>13</v>
      </c>
      <c r="E6" s="11" t="s">
        <v>14</v>
      </c>
      <c r="F6" s="11" t="s">
        <v>15</v>
      </c>
      <c r="G6" s="11" t="s">
        <v>16</v>
      </c>
      <c r="H6" s="11" t="s">
        <v>9</v>
      </c>
      <c r="I6" s="11" t="s">
        <v>10</v>
      </c>
      <c r="J6" s="11" t="s">
        <v>11</v>
      </c>
      <c r="K6" s="11" t="s">
        <v>12</v>
      </c>
    </row>
    <row r="7" spans="1:11">
      <c r="A7">
        <v>0.01</v>
      </c>
      <c r="B7" s="3">
        <f>SQRT(D7*D7+E7*E7)</f>
        <v>0.50575381460821878</v>
      </c>
      <c r="C7" s="3">
        <f>SQRT(F7*F7+G7*G7)</f>
        <v>0.50484877473030754</v>
      </c>
      <c r="D7" s="3">
        <f t="shared" ref="D7:D17" si="0">H7/g/(1+v*I7)</f>
        <v>-5.5454636342564916E-3</v>
      </c>
      <c r="E7" s="3">
        <f t="shared" ref="E7:E17" si="1">(I7+v)/(1+v*I7)</f>
        <v>0.50572341138595289</v>
      </c>
      <c r="F7" s="3">
        <f t="shared" ref="F7:F17" si="2">J7/g/(1+v*K7)</f>
        <v>-6.612886075521315E-3</v>
      </c>
      <c r="G7" s="3">
        <f t="shared" ref="G7:G17" si="3">(K7+v)/(1+v*K7)</f>
        <v>0.50480546261351511</v>
      </c>
      <c r="H7" s="3">
        <f t="shared" ref="H7:H17" si="4">A7*COS(PI()/4+alp)</f>
        <v>-6.4278760968653941E-3</v>
      </c>
      <c r="I7" s="3">
        <f t="shared" ref="I7:I17" si="5">A7*SIN(PI()/4+alp)</f>
        <v>7.6604444311897807E-3</v>
      </c>
      <c r="J7" s="3">
        <f>-I7</f>
        <v>-7.6604444311897807E-3</v>
      </c>
      <c r="K7" s="3">
        <f>-H7</f>
        <v>6.4278760968653941E-3</v>
      </c>
    </row>
    <row r="8" spans="1:11">
      <c r="A8">
        <v>0.1</v>
      </c>
      <c r="B8" s="3">
        <f t="shared" ref="B8:B17" si="6">SQRT(D8*D8+E8*E8)</f>
        <v>0.55791591996694712</v>
      </c>
      <c r="C8" s="3">
        <f t="shared" ref="C8:C17" si="7">SQRT(F8*F8+G8*G8)</f>
        <v>0.55047333359029327</v>
      </c>
      <c r="D8" s="3">
        <f t="shared" si="0"/>
        <v>-5.3613522859513797E-2</v>
      </c>
      <c r="E8" s="3">
        <f t="shared" si="1"/>
        <v>0.55533392109536883</v>
      </c>
      <c r="F8" s="3">
        <f t="shared" si="2"/>
        <v>-6.4275616327867852E-2</v>
      </c>
      <c r="G8" s="3">
        <f t="shared" si="3"/>
        <v>0.54670790751523157</v>
      </c>
      <c r="H8" s="3">
        <f t="shared" si="4"/>
        <v>-6.4278760968653939E-2</v>
      </c>
      <c r="I8" s="3">
        <f t="shared" si="5"/>
        <v>7.6604444311897807E-2</v>
      </c>
      <c r="J8" s="3">
        <f t="shared" ref="J8:J17" si="8">-I8</f>
        <v>-7.6604444311897807E-2</v>
      </c>
      <c r="K8" s="3">
        <f t="shared" ref="K8:K17" si="9">-H8</f>
        <v>6.4278760968653939E-2</v>
      </c>
    </row>
    <row r="9" spans="1:11">
      <c r="A9">
        <f t="shared" ref="A9:A16" si="10">A8+0.1</f>
        <v>0.2</v>
      </c>
      <c r="B9" s="3">
        <f t="shared" si="6"/>
        <v>0.61548041773404272</v>
      </c>
      <c r="C9" s="3">
        <f t="shared" si="7"/>
        <v>0.60360968450151564</v>
      </c>
      <c r="D9" s="3">
        <f t="shared" si="0"/>
        <v>-0.10341224247540801</v>
      </c>
      <c r="E9" s="3">
        <f t="shared" si="1"/>
        <v>0.60673062615981332</v>
      </c>
      <c r="F9" s="3">
        <f t="shared" si="2"/>
        <v>-0.12466920744808094</v>
      </c>
      <c r="G9" s="3">
        <f t="shared" si="3"/>
        <v>0.59059481875333664</v>
      </c>
      <c r="H9" s="3">
        <f t="shared" si="4"/>
        <v>-0.12855752193730788</v>
      </c>
      <c r="I9" s="3">
        <f t="shared" si="5"/>
        <v>0.15320888862379561</v>
      </c>
      <c r="J9" s="3">
        <f t="shared" si="8"/>
        <v>-0.15320888862379561</v>
      </c>
      <c r="K9" s="3">
        <f t="shared" si="9"/>
        <v>0.12855752193730788</v>
      </c>
    </row>
    <row r="10" spans="1:11">
      <c r="A10">
        <f t="shared" si="10"/>
        <v>0.30000000000000004</v>
      </c>
      <c r="B10" s="3">
        <f t="shared" si="6"/>
        <v>0.67151517863515242</v>
      </c>
      <c r="C10" s="3">
        <f t="shared" si="7"/>
        <v>0.65746409558274854</v>
      </c>
      <c r="D10" s="3">
        <f t="shared" si="0"/>
        <v>-0.14978932747528068</v>
      </c>
      <c r="E10" s="3">
        <f t="shared" si="1"/>
        <v>0.65459590016429503</v>
      </c>
      <c r="F10" s="3">
        <f t="shared" si="2"/>
        <v>-0.18152215557737239</v>
      </c>
      <c r="G10" s="3">
        <f t="shared" si="3"/>
        <v>0.63190880988872578</v>
      </c>
      <c r="H10" s="3">
        <f t="shared" si="4"/>
        <v>-0.19283628290596183</v>
      </c>
      <c r="I10" s="3">
        <f t="shared" si="5"/>
        <v>0.22981333293569345</v>
      </c>
      <c r="J10" s="3">
        <f t="shared" si="8"/>
        <v>-0.22981333293569345</v>
      </c>
      <c r="K10" s="3">
        <f t="shared" si="9"/>
        <v>0.19283628290596183</v>
      </c>
    </row>
    <row r="11" spans="1:11">
      <c r="A11">
        <f t="shared" si="10"/>
        <v>0.4</v>
      </c>
      <c r="B11" s="3">
        <f t="shared" si="6"/>
        <v>0.72544942844143578</v>
      </c>
      <c r="C11" s="3">
        <f t="shared" si="7"/>
        <v>0.71088363271149169</v>
      </c>
      <c r="D11" s="3">
        <f t="shared" si="0"/>
        <v>-0.19308571229995733</v>
      </c>
      <c r="E11" s="3">
        <f t="shared" si="1"/>
        <v>0.69928161775612541</v>
      </c>
      <c r="F11" s="3">
        <f t="shared" si="2"/>
        <v>-0.23513695501496693</v>
      </c>
      <c r="G11" s="3">
        <f t="shared" si="3"/>
        <v>0.67086969796181462</v>
      </c>
      <c r="H11" s="3">
        <f t="shared" si="4"/>
        <v>-0.25711504387461576</v>
      </c>
      <c r="I11" s="3">
        <f t="shared" si="5"/>
        <v>0.30641777724759123</v>
      </c>
      <c r="J11" s="3">
        <f t="shared" si="8"/>
        <v>-0.30641777724759123</v>
      </c>
      <c r="K11" s="3">
        <f t="shared" si="9"/>
        <v>0.25711504387461576</v>
      </c>
    </row>
    <row r="12" spans="1:11">
      <c r="A12">
        <f t="shared" si="10"/>
        <v>0.5</v>
      </c>
      <c r="B12" s="3">
        <f t="shared" si="6"/>
        <v>0.77703872346323966</v>
      </c>
      <c r="C12" s="3">
        <f t="shared" si="7"/>
        <v>0.76319899181226958</v>
      </c>
      <c r="D12" s="3">
        <f t="shared" si="0"/>
        <v>-0.23359849278372449</v>
      </c>
      <c r="E12" s="3">
        <f t="shared" si="1"/>
        <v>0.7410944082440194</v>
      </c>
      <c r="F12" s="3">
        <f t="shared" si="2"/>
        <v>-0.28578259612169898</v>
      </c>
      <c r="G12" s="3">
        <f t="shared" si="3"/>
        <v>0.70767295331756641</v>
      </c>
      <c r="H12" s="3">
        <f t="shared" si="4"/>
        <v>-0.32139380484326968</v>
      </c>
      <c r="I12" s="3">
        <f t="shared" si="5"/>
        <v>0.38302222155948901</v>
      </c>
      <c r="J12" s="3">
        <f t="shared" si="8"/>
        <v>-0.38302222155948901</v>
      </c>
      <c r="K12" s="3">
        <f t="shared" si="9"/>
        <v>0.32139380484326968</v>
      </c>
    </row>
    <row r="13" spans="1:11">
      <c r="A13">
        <f t="shared" si="10"/>
        <v>0.6</v>
      </c>
      <c r="B13" s="3">
        <f t="shared" si="6"/>
        <v>0.82621559733087413</v>
      </c>
      <c r="C13" s="3">
        <f t="shared" si="7"/>
        <v>0.81403372163043097</v>
      </c>
      <c r="D13" s="3">
        <f t="shared" si="0"/>
        <v>-0.27158775286535008</v>
      </c>
      <c r="E13" s="3">
        <f t="shared" si="1"/>
        <v>0.78030270137066848</v>
      </c>
      <c r="F13" s="3">
        <f t="shared" si="2"/>
        <v>-0.33369907891437223</v>
      </c>
      <c r="G13" s="3">
        <f t="shared" si="3"/>
        <v>0.74249297955144966</v>
      </c>
      <c r="H13" s="3">
        <f t="shared" si="4"/>
        <v>-0.38567256581192361</v>
      </c>
      <c r="I13" s="3">
        <f t="shared" si="5"/>
        <v>0.45962666587138679</v>
      </c>
      <c r="J13" s="3">
        <f t="shared" si="8"/>
        <v>-0.45962666587138679</v>
      </c>
      <c r="K13" s="3">
        <f t="shared" si="9"/>
        <v>0.38567256581192361</v>
      </c>
    </row>
    <row r="14" spans="1:11">
      <c r="A14">
        <f t="shared" si="10"/>
        <v>0.7</v>
      </c>
      <c r="B14" s="3">
        <f t="shared" si="6"/>
        <v>0.87300869490390565</v>
      </c>
      <c r="C14" s="3">
        <f t="shared" si="7"/>
        <v>0.86318947959842574</v>
      </c>
      <c r="D14" s="3">
        <f t="shared" si="0"/>
        <v>-0.30728215413329069</v>
      </c>
      <c r="E14" s="3">
        <f t="shared" si="1"/>
        <v>0.81714249622022794</v>
      </c>
      <c r="F14" s="3">
        <f t="shared" si="2"/>
        <v>-0.37910121612783243</v>
      </c>
      <c r="G14" s="3">
        <f t="shared" si="3"/>
        <v>0.77548587712465755</v>
      </c>
      <c r="H14" s="3">
        <f t="shared" si="4"/>
        <v>-0.44995132678057753</v>
      </c>
      <c r="I14" s="3">
        <f t="shared" si="5"/>
        <v>0.53623111018328462</v>
      </c>
      <c r="J14" s="3">
        <f t="shared" si="8"/>
        <v>-0.53623111018328462</v>
      </c>
      <c r="K14" s="3">
        <f t="shared" si="9"/>
        <v>0.44995132678057753</v>
      </c>
    </row>
    <row r="15" spans="1:11" s="8" customFormat="1">
      <c r="A15" s="8">
        <f t="shared" si="10"/>
        <v>0.79999999999999993</v>
      </c>
      <c r="B15" s="3">
        <f t="shared" si="6"/>
        <v>0.91749795935107259</v>
      </c>
      <c r="C15" s="3">
        <f t="shared" si="7"/>
        <v>0.91057701383296741</v>
      </c>
      <c r="D15" s="3">
        <f t="shared" si="0"/>
        <v>-0.34088354210808908</v>
      </c>
      <c r="E15" s="3">
        <f t="shared" si="1"/>
        <v>0.85182211531118701</v>
      </c>
      <c r="F15" s="3">
        <f t="shared" si="2"/>
        <v>-0.42218185290294369</v>
      </c>
      <c r="G15" s="3">
        <f t="shared" si="3"/>
        <v>0.80679178305210897</v>
      </c>
      <c r="H15" s="3">
        <f t="shared" si="4"/>
        <v>-0.5142300877492314</v>
      </c>
      <c r="I15" s="3">
        <f t="shared" si="5"/>
        <v>0.61283555449518234</v>
      </c>
      <c r="J15" s="3">
        <f t="shared" si="8"/>
        <v>-0.61283555449518234</v>
      </c>
      <c r="K15" s="3">
        <f t="shared" si="9"/>
        <v>0.5142300877492314</v>
      </c>
    </row>
    <row r="16" spans="1:11">
      <c r="A16">
        <f t="shared" si="10"/>
        <v>0.89999999999999991</v>
      </c>
      <c r="B16" s="3">
        <f t="shared" si="6"/>
        <v>0.95978928859204338</v>
      </c>
      <c r="C16" s="3">
        <f t="shared" si="7"/>
        <v>0.95617417685204698</v>
      </c>
      <c r="D16" s="3">
        <f t="shared" si="0"/>
        <v>-0.37257076530876371</v>
      </c>
      <c r="E16" s="3">
        <f t="shared" si="1"/>
        <v>0.88452614621234504</v>
      </c>
      <c r="F16" s="3">
        <f t="shared" si="2"/>
        <v>-0.46311460489959339</v>
      </c>
      <c r="G16" s="3">
        <f t="shared" si="3"/>
        <v>0.83653686063877841</v>
      </c>
      <c r="H16" s="3">
        <f t="shared" si="4"/>
        <v>-0.57850884871788533</v>
      </c>
      <c r="I16" s="3">
        <f t="shared" si="5"/>
        <v>0.68943999880708018</v>
      </c>
      <c r="J16" s="3">
        <f t="shared" si="8"/>
        <v>-0.68943999880708018</v>
      </c>
      <c r="K16" s="3">
        <f t="shared" si="9"/>
        <v>0.57850884871788533</v>
      </c>
    </row>
    <row r="17" spans="1:14">
      <c r="A17">
        <v>0.99</v>
      </c>
      <c r="B17" s="3">
        <f t="shared" si="6"/>
        <v>0.99606912435849726</v>
      </c>
      <c r="C17" s="3">
        <f t="shared" si="7"/>
        <v>0.99569601646725225</v>
      </c>
      <c r="D17" s="3">
        <f t="shared" si="0"/>
        <v>-0.39958446358181082</v>
      </c>
      <c r="E17" s="3">
        <f t="shared" si="1"/>
        <v>0.91240668397614233</v>
      </c>
      <c r="F17" s="3">
        <f t="shared" si="2"/>
        <v>-0.49824748900483007</v>
      </c>
      <c r="G17" s="3">
        <f t="shared" si="3"/>
        <v>0.86206728096427399</v>
      </c>
      <c r="H17" s="3">
        <f t="shared" si="4"/>
        <v>-0.63635973358967401</v>
      </c>
      <c r="I17" s="3">
        <f t="shared" si="5"/>
        <v>0.75838399868778827</v>
      </c>
      <c r="J17" s="3">
        <f t="shared" si="8"/>
        <v>-0.75838399868778827</v>
      </c>
      <c r="K17" s="3">
        <f t="shared" si="9"/>
        <v>0.63635973358967401</v>
      </c>
    </row>
    <row r="21" spans="1:14" ht="12.75">
      <c r="A21" s="4"/>
      <c r="B21" s="4"/>
      <c r="F21" s="9"/>
      <c r="G21" s="10"/>
      <c r="H21" s="10"/>
      <c r="I21" s="10"/>
      <c r="J21" s="9"/>
      <c r="K21" s="10"/>
      <c r="L21" s="7"/>
      <c r="M21" s="4"/>
      <c r="N21" s="4"/>
    </row>
    <row r="36" spans="1:14" ht="12.75">
      <c r="A36" s="4"/>
      <c r="B36" s="4"/>
      <c r="F36" s="9"/>
      <c r="G36" s="10"/>
      <c r="H36" s="10"/>
      <c r="I36" s="10"/>
      <c r="J36" s="9"/>
      <c r="K36" s="10"/>
      <c r="L36" s="7"/>
      <c r="M36" s="4"/>
      <c r="N36" s="4"/>
    </row>
  </sheetData>
  <pageMargins left="0.7" right="0.7" top="0.75" bottom="0.75" header="0.3" footer="0.3"/>
  <pageSetup paperSize="9" orientation="portrait" horizontalDpi="4294967293" verticalDpi="0" r:id="rId1"/>
  <ignoredErrors>
    <ignoredError sqref="E7:E17" formula="1"/>
    <ignoredError sqref="B5:K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13</vt:i4>
      </vt:variant>
    </vt:vector>
  </HeadingPairs>
  <TitlesOfParts>
    <vt:vector size="15" baseType="lpstr">
      <vt:lpstr>Paths</vt:lpstr>
      <vt:lpstr>Velocity</vt:lpstr>
      <vt:lpstr>adash</vt:lpstr>
      <vt:lpstr>adashx</vt:lpstr>
      <vt:lpstr>adashy</vt:lpstr>
      <vt:lpstr>adjustedbeta</vt:lpstr>
      <vt:lpstr>alp</vt:lpstr>
      <vt:lpstr>alphad</vt:lpstr>
      <vt:lpstr>alphadash</vt:lpstr>
      <vt:lpstr>beta</vt:lpstr>
      <vt:lpstr>Velocity!g</vt:lpstr>
      <vt:lpstr>gamma</vt:lpstr>
      <vt:lpstr>sq</vt:lpstr>
      <vt:lpstr>Paths!v</vt:lpstr>
      <vt:lpstr>Velocity!v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</dc:creator>
  <cp:lastModifiedBy>GK</cp:lastModifiedBy>
  <cp:lastPrinted>2018-06-27T08:51:11Z</cp:lastPrinted>
  <dcterms:created xsi:type="dcterms:W3CDTF">2018-02-19T10:06:02Z</dcterms:created>
  <dcterms:modified xsi:type="dcterms:W3CDTF">2018-06-30T14:03:55Z</dcterms:modified>
</cp:coreProperties>
</file>