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4915" windowHeight="10815"/>
  </bookViews>
  <sheets>
    <sheet name="Sheet1" sheetId="1" r:id="rId1"/>
    <sheet name="Equasions" sheetId="2" r:id="rId2"/>
  </sheets>
  <calcPr calcId="145621"/>
</workbook>
</file>

<file path=xl/calcChain.xml><?xml version="1.0" encoding="utf-8"?>
<calcChain xmlns="http://schemas.openxmlformats.org/spreadsheetml/2006/main">
  <c r="C51" i="2" l="1"/>
  <c r="C50" i="2"/>
  <c r="C136" i="2" s="1"/>
  <c r="C49" i="2"/>
  <c r="C32" i="2"/>
  <c r="C85" i="2" s="1"/>
  <c r="C14" i="2"/>
  <c r="C23" i="2" s="1"/>
  <c r="C52" i="2" l="1"/>
  <c r="C69" i="2" s="1"/>
  <c r="C87" i="2"/>
  <c r="C103" i="2"/>
  <c r="C31" i="2"/>
  <c r="C40" i="2" s="1"/>
  <c r="C48" i="2" s="1"/>
  <c r="C61" i="2" l="1"/>
  <c r="C70" i="2" s="1"/>
  <c r="C77" i="2" s="1"/>
  <c r="C86" i="2" s="1"/>
  <c r="C104" i="2"/>
  <c r="C135" i="2" s="1"/>
  <c r="C142" i="2" s="1"/>
  <c r="H4" i="2" s="1"/>
  <c r="C95" i="2"/>
  <c r="C121" i="2" s="1"/>
  <c r="C112" i="2" l="1"/>
  <c r="C120" i="2" s="1"/>
  <c r="C127" i="2" s="1"/>
  <c r="H3" i="2" s="1"/>
  <c r="F14" i="1" l="1"/>
  <c r="F6" i="1"/>
  <c r="F10" i="1"/>
  <c r="G10" i="1" s="1"/>
  <c r="H10" i="1" s="1"/>
  <c r="I10" i="1" s="1"/>
  <c r="F9" i="1"/>
  <c r="G9" i="1" s="1"/>
  <c r="H9" i="1" s="1"/>
  <c r="I9" i="1" s="1"/>
  <c r="F8" i="1"/>
  <c r="F7" i="1"/>
  <c r="F5" i="1"/>
  <c r="G5" i="1" s="1"/>
  <c r="H5" i="1" s="1"/>
  <c r="I5" i="1" s="1"/>
  <c r="F4" i="1"/>
  <c r="G4" i="1" s="1"/>
  <c r="H4" i="1" s="1"/>
  <c r="I4" i="1" s="1"/>
  <c r="G14" i="1" l="1"/>
  <c r="H14" i="1" s="1"/>
  <c r="I14" i="1" s="1"/>
  <c r="G6" i="1"/>
  <c r="H6" i="1" s="1"/>
  <c r="I6" i="1" s="1"/>
  <c r="M10" i="1"/>
  <c r="K10" i="1"/>
  <c r="J10" i="1"/>
  <c r="J9" i="1"/>
  <c r="M9" i="1"/>
  <c r="K9" i="1"/>
  <c r="G8" i="1"/>
  <c r="H8" i="1" s="1"/>
  <c r="I8" i="1" s="1"/>
  <c r="G7" i="1"/>
  <c r="H7" i="1" s="1"/>
  <c r="I7" i="1" s="1"/>
  <c r="J5" i="1"/>
  <c r="M5" i="1"/>
  <c r="K5" i="1"/>
  <c r="K4" i="1"/>
  <c r="J4" i="1"/>
  <c r="M4" i="1"/>
  <c r="L9" i="1" l="1"/>
  <c r="L5" i="1"/>
  <c r="K14" i="1"/>
  <c r="J14" i="1"/>
  <c r="M14" i="1"/>
  <c r="M6" i="1"/>
  <c r="K6" i="1"/>
  <c r="J6" i="1"/>
  <c r="L10" i="1"/>
  <c r="M8" i="1"/>
  <c r="K8" i="1"/>
  <c r="J8" i="1"/>
  <c r="M7" i="1"/>
  <c r="K7" i="1"/>
  <c r="J7" i="1"/>
  <c r="L4" i="1"/>
  <c r="L6" i="1" l="1"/>
  <c r="L14" i="1"/>
  <c r="L8" i="1"/>
  <c r="L7" i="1"/>
</calcChain>
</file>

<file path=xl/sharedStrings.xml><?xml version="1.0" encoding="utf-8"?>
<sst xmlns="http://schemas.openxmlformats.org/spreadsheetml/2006/main" count="139" uniqueCount="52">
  <si>
    <t>Vi</t>
  </si>
  <si>
    <t>Initial Launch Velocity</t>
  </si>
  <si>
    <t>Phi</t>
  </si>
  <si>
    <t>Radius of the Earth</t>
  </si>
  <si>
    <t>Re</t>
  </si>
  <si>
    <t>k</t>
  </si>
  <si>
    <t>a</t>
  </si>
  <si>
    <t>The semi-major axis of the orbital trajectory</t>
  </si>
  <si>
    <t>Period of the orbit</t>
  </si>
  <si>
    <t>P</t>
  </si>
  <si>
    <t>e</t>
  </si>
  <si>
    <t>Eccentricity</t>
  </si>
  <si>
    <t>R_apo</t>
  </si>
  <si>
    <t>Apogee radius</t>
  </si>
  <si>
    <t>V_apo</t>
  </si>
  <si>
    <t>Orbital speed at apogee</t>
  </si>
  <si>
    <t>Vo</t>
  </si>
  <si>
    <t>Circular orbital speed at the apogee altitude</t>
  </si>
  <si>
    <t>delta-v</t>
  </si>
  <si>
    <t>Impulse required to circularize orbit</t>
  </si>
  <si>
    <t>Geocentric gravitational constant </t>
  </si>
  <si>
    <t>Angle from horizontal of the Launch</t>
  </si>
  <si>
    <t>A_co</t>
  </si>
  <si>
    <t>Result:</t>
  </si>
  <si>
    <t>Altitude of final circular orbit in km</t>
  </si>
  <si>
    <t>Inputs:</t>
  </si>
  <si>
    <t>Constants:</t>
  </si>
  <si>
    <t>Calculated:</t>
  </si>
  <si>
    <t>Pi</t>
  </si>
  <si>
    <t>π</t>
  </si>
  <si>
    <t>Φ</t>
  </si>
  <si>
    <t>Input Values:</t>
  </si>
  <si>
    <t>Initial Launch Velocity (ignoring atmosphere)</t>
  </si>
  <si>
    <t>Impulse required to circularize orbit in m/s</t>
  </si>
  <si>
    <t>Step 1</t>
  </si>
  <si>
    <t xml:space="preserve">Known values: </t>
  </si>
  <si>
    <t>Formula:</t>
  </si>
  <si>
    <t>Step 2</t>
  </si>
  <si>
    <t>pi</t>
  </si>
  <si>
    <t>Step 3</t>
  </si>
  <si>
    <t>phi</t>
  </si>
  <si>
    <t>Step 4</t>
  </si>
  <si>
    <t>Step 5</t>
  </si>
  <si>
    <t>Step 6</t>
  </si>
  <si>
    <t xml:space="preserve">Step 7 </t>
  </si>
  <si>
    <t xml:space="preserve"> delta-v = Vo - V_apo</t>
  </si>
  <si>
    <t>Step 8</t>
  </si>
  <si>
    <t xml:space="preserve"> A_co = R_apo - Re</t>
  </si>
  <si>
    <t>Altitude of final circular orbit</t>
  </si>
  <si>
    <t>Equasion breakdown on second sheet.</t>
  </si>
  <si>
    <t xml:space="preserve"> Janus example</t>
  </si>
  <si>
    <t>Janus 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</si>
</sst>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00E+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66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3" fontId="0" fillId="0" borderId="1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164" fontId="0" fillId="0" borderId="1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0" fillId="6" borderId="1" xfId="0" applyNumberFormat="1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5" borderId="3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64" fontId="0" fillId="0" borderId="1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0" fillId="7" borderId="1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7" borderId="1" xfId="0" applyFill="1" applyBorder="1"/>
    <xf numFmtId="3" fontId="0" fillId="7" borderId="1" xfId="0" applyNumberFormat="1" applyFill="1" applyBorder="1" applyAlignment="1">
      <alignment horizontal="center"/>
    </xf>
    <xf numFmtId="0" fontId="4" fillId="0" borderId="0" xfId="0" applyFont="1" applyAlignment="1">
      <alignment horizontal="left"/>
    </xf>
    <xf numFmtId="165" fontId="0" fillId="7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/>
    <xf numFmtId="11" fontId="0" fillId="0" borderId="0" xfId="0" applyNumberFormat="1" applyAlignment="1">
      <alignment horizontal="center"/>
    </xf>
    <xf numFmtId="11" fontId="0" fillId="0" borderId="0" xfId="0" applyNumberFormat="1" applyAlignment="1">
      <alignment horizontal="left"/>
    </xf>
    <xf numFmtId="3" fontId="0" fillId="0" borderId="0" xfId="0" applyNumberFormat="1" applyAlignment="1">
      <alignment horizontal="left"/>
    </xf>
    <xf numFmtId="0" fontId="5" fillId="0" borderId="0" xfId="0" applyFont="1"/>
    <xf numFmtId="3" fontId="0" fillId="7" borderId="1" xfId="0" applyNumberFormat="1" applyFill="1" applyBorder="1" applyAlignment="1">
      <alignment horizontal="left"/>
    </xf>
    <xf numFmtId="164" fontId="0" fillId="7" borderId="1" xfId="0" applyNumberFormat="1" applyFill="1" applyBorder="1" applyAlignment="1">
      <alignment horizontal="left"/>
    </xf>
    <xf numFmtId="11" fontId="4" fillId="0" borderId="0" xfId="0" applyNumberFormat="1" applyFont="1" applyAlignment="1">
      <alignment horizontal="left"/>
    </xf>
    <xf numFmtId="164" fontId="0" fillId="0" borderId="1" xfId="0" applyNumberFormat="1" applyBorder="1" applyAlignment="1">
      <alignment horizontal="center"/>
    </xf>
    <xf numFmtId="4" fontId="0" fillId="0" borderId="0" xfId="0" applyNumberFormat="1" applyAlignment="1">
      <alignment horizontal="left"/>
    </xf>
    <xf numFmtId="0" fontId="4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64" fontId="0" fillId="0" borderId="0" xfId="0" applyNumberFormat="1" applyAlignment="1">
      <alignment horizontal="left"/>
    </xf>
    <xf numFmtId="0" fontId="1" fillId="0" borderId="0" xfId="0" applyFont="1"/>
    <xf numFmtId="1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17</xdr:row>
      <xdr:rowOff>57150</xdr:rowOff>
    </xdr:from>
    <xdr:to>
      <xdr:col>3</xdr:col>
      <xdr:colOff>563960</xdr:colOff>
      <xdr:row>20</xdr:row>
      <xdr:rowOff>66675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" y="4533900"/>
          <a:ext cx="2116535" cy="847725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</xdr:col>
      <xdr:colOff>95250</xdr:colOff>
      <xdr:row>35</xdr:row>
      <xdr:rowOff>47625</xdr:rowOff>
    </xdr:from>
    <xdr:to>
      <xdr:col>2</xdr:col>
      <xdr:colOff>609458</xdr:colOff>
      <xdr:row>37</xdr:row>
      <xdr:rowOff>28494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1475" y="8915400"/>
          <a:ext cx="1133333" cy="657144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</xdr:col>
      <xdr:colOff>114301</xdr:colOff>
      <xdr:row>55</xdr:row>
      <xdr:rowOff>66671</xdr:rowOff>
    </xdr:from>
    <xdr:to>
      <xdr:col>3</xdr:col>
      <xdr:colOff>2628900</xdr:colOff>
      <xdr:row>58</xdr:row>
      <xdr:rowOff>0</xdr:rowOff>
    </xdr:to>
    <xdr:pic>
      <xdr:nvPicPr>
        <xdr:cNvPr id="4" name="Picture 3"/>
        <xdr:cNvPicPr>
          <a:picLocks/>
        </xdr:cNvPicPr>
      </xdr:nvPicPr>
      <xdr:blipFill rotWithShape="1">
        <a:blip xmlns:r="http://schemas.openxmlformats.org/officeDocument/2006/relationships" r:embed="rId3"/>
        <a:srcRect l="19553" t="72546"/>
        <a:stretch/>
      </xdr:blipFill>
      <xdr:spPr>
        <a:xfrm>
          <a:off x="390526" y="13077821"/>
          <a:ext cx="4162424" cy="942979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</xdr:col>
      <xdr:colOff>114301</xdr:colOff>
      <xdr:row>72</xdr:row>
      <xdr:rowOff>76201</xdr:rowOff>
    </xdr:from>
    <xdr:to>
      <xdr:col>3</xdr:col>
      <xdr:colOff>1876426</xdr:colOff>
      <xdr:row>74</xdr:row>
      <xdr:rowOff>162326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6" y="17240251"/>
          <a:ext cx="3409950" cy="562375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</xdr:col>
      <xdr:colOff>152401</xdr:colOff>
      <xdr:row>89</xdr:row>
      <xdr:rowOff>102394</xdr:rowOff>
    </xdr:from>
    <xdr:to>
      <xdr:col>3</xdr:col>
      <xdr:colOff>2219326</xdr:colOff>
      <xdr:row>92</xdr:row>
      <xdr:rowOff>166708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8626" y="21124069"/>
          <a:ext cx="3714750" cy="778689"/>
        </a:xfrm>
        <a:prstGeom prst="rect">
          <a:avLst/>
        </a:prstGeom>
        <a:ln w="12700">
          <a:solidFill>
            <a:sysClr val="windowText" lastClr="000000"/>
          </a:solidFill>
        </a:ln>
      </xdr:spPr>
    </xdr:pic>
    <xdr:clientData/>
  </xdr:twoCellAnchor>
  <xdr:twoCellAnchor editAs="oneCell">
    <xdr:from>
      <xdr:col>1</xdr:col>
      <xdr:colOff>133350</xdr:colOff>
      <xdr:row>106</xdr:row>
      <xdr:rowOff>19050</xdr:rowOff>
    </xdr:from>
    <xdr:to>
      <xdr:col>3</xdr:col>
      <xdr:colOff>0</xdr:colOff>
      <xdr:row>109</xdr:row>
      <xdr:rowOff>104776</xdr:rowOff>
    </xdr:to>
    <xdr:pic>
      <xdr:nvPicPr>
        <xdr:cNvPr id="7" name="Picture 6"/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56634" t="29765" r="24355" b="33325"/>
        <a:stretch/>
      </xdr:blipFill>
      <xdr:spPr>
        <a:xfrm>
          <a:off x="409575" y="27108150"/>
          <a:ext cx="1352550" cy="895351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zoomScale="110" zoomScaleNormal="110" workbookViewId="0">
      <selection activeCell="J20" sqref="J20"/>
    </sheetView>
  </sheetViews>
  <sheetFormatPr defaultRowHeight="15" x14ac:dyDescent="0.25"/>
  <cols>
    <col min="1" max="2" width="9.140625" customWidth="1"/>
    <col min="3" max="5" width="13.28515625" customWidth="1"/>
    <col min="6" max="6" width="13.42578125" customWidth="1"/>
    <col min="7" max="8" width="13.7109375" customWidth="1"/>
    <col min="9" max="13" width="10.5703125" customWidth="1"/>
  </cols>
  <sheetData>
    <row r="1" spans="1:14" s="2" customFormat="1" ht="19.5" customHeight="1" x14ac:dyDescent="0.25">
      <c r="A1" s="22" t="s">
        <v>25</v>
      </c>
      <c r="B1" s="23"/>
      <c r="C1" s="24" t="s">
        <v>26</v>
      </c>
      <c r="D1" s="25"/>
      <c r="E1" s="26"/>
      <c r="F1" s="27" t="s">
        <v>27</v>
      </c>
      <c r="G1" s="28"/>
      <c r="H1" s="28"/>
      <c r="I1" s="28"/>
      <c r="J1" s="28"/>
      <c r="K1" s="29"/>
      <c r="L1" s="30" t="s">
        <v>23</v>
      </c>
      <c r="M1" s="31"/>
    </row>
    <row r="2" spans="1:14" s="2" customFormat="1" ht="52.5" customHeight="1" x14ac:dyDescent="0.25">
      <c r="A2" s="10" t="s">
        <v>1</v>
      </c>
      <c r="B2" s="10" t="s">
        <v>21</v>
      </c>
      <c r="C2" s="11" t="s">
        <v>3</v>
      </c>
      <c r="D2" s="11" t="s">
        <v>20</v>
      </c>
      <c r="E2" s="11" t="s">
        <v>28</v>
      </c>
      <c r="F2" s="12" t="s">
        <v>7</v>
      </c>
      <c r="G2" s="12" t="s">
        <v>8</v>
      </c>
      <c r="H2" s="12" t="s">
        <v>11</v>
      </c>
      <c r="I2" s="12" t="s">
        <v>13</v>
      </c>
      <c r="J2" s="12" t="s">
        <v>15</v>
      </c>
      <c r="K2" s="12" t="s">
        <v>17</v>
      </c>
      <c r="L2" s="13" t="s">
        <v>19</v>
      </c>
      <c r="M2" s="13" t="s">
        <v>24</v>
      </c>
    </row>
    <row r="3" spans="1:14" s="2" customFormat="1" ht="19.5" customHeight="1" x14ac:dyDescent="0.25">
      <c r="A3" s="18" t="s">
        <v>0</v>
      </c>
      <c r="B3" s="18" t="s">
        <v>30</v>
      </c>
      <c r="C3" s="19" t="s">
        <v>4</v>
      </c>
      <c r="D3" s="19" t="s">
        <v>5</v>
      </c>
      <c r="E3" s="19" t="s">
        <v>29</v>
      </c>
      <c r="F3" s="20" t="s">
        <v>6</v>
      </c>
      <c r="G3" s="20" t="s">
        <v>9</v>
      </c>
      <c r="H3" s="20" t="s">
        <v>10</v>
      </c>
      <c r="I3" s="20" t="s">
        <v>12</v>
      </c>
      <c r="J3" s="20" t="s">
        <v>14</v>
      </c>
      <c r="K3" s="20" t="s">
        <v>16</v>
      </c>
      <c r="L3" s="21" t="s">
        <v>18</v>
      </c>
      <c r="M3" s="21" t="s">
        <v>22</v>
      </c>
    </row>
    <row r="4" spans="1:14" ht="18" customHeight="1" x14ac:dyDescent="0.25">
      <c r="A4" s="1">
        <v>8050</v>
      </c>
      <c r="B4" s="3">
        <v>0</v>
      </c>
      <c r="C4" s="14">
        <v>6371000</v>
      </c>
      <c r="D4" s="15">
        <v>398700000000000</v>
      </c>
      <c r="E4" s="16">
        <v>3.1415926535900001</v>
      </c>
      <c r="F4" s="14">
        <f t="shared" ref="F4:F10" si="0">((2/C4)-(A4^2/D4))^-1</f>
        <v>6605544.5034472672</v>
      </c>
      <c r="G4" s="14">
        <f t="shared" ref="G4:G10" si="1">2*E4*SQRT(F4^3/D4)</f>
        <v>5342.1943641742118</v>
      </c>
      <c r="H4" s="16">
        <f t="shared" ref="H4:H10" si="2">SQRT(1-((G4*A4*C4*COS(RADIANS(B4)))/(2*E4*F4^2)))</f>
        <v>2.5111353059031078E-2</v>
      </c>
      <c r="I4" s="14">
        <f t="shared" ref="I4:I10" si="3">F4*(1+H4)</f>
        <v>6771418.6636204729</v>
      </c>
      <c r="J4" s="17">
        <f t="shared" ref="J4:J10" si="4">SQRT(D4*((2/I4)-(1/F4)))</f>
        <v>7576.363290718481</v>
      </c>
      <c r="K4" s="17">
        <f t="shared" ref="K4:K10" si="5">SQRT((D4/I4))</f>
        <v>7673.3195546089128</v>
      </c>
      <c r="L4" s="17">
        <f t="shared" ref="L4:L10" si="6">K4-J4</f>
        <v>96.956263890431728</v>
      </c>
      <c r="M4" s="14">
        <f t="shared" ref="M4:M10" si="7">I4-C4</f>
        <v>400418.66362047289</v>
      </c>
    </row>
    <row r="5" spans="1:14" ht="18" customHeight="1" x14ac:dyDescent="0.25">
      <c r="A5" s="1">
        <v>8044</v>
      </c>
      <c r="B5" s="3">
        <v>1</v>
      </c>
      <c r="C5" s="14">
        <v>6371000</v>
      </c>
      <c r="D5" s="15">
        <v>398700000000000</v>
      </c>
      <c r="E5" s="16">
        <v>3.1415926535900001</v>
      </c>
      <c r="F5" s="14">
        <f t="shared" si="0"/>
        <v>6594993.5426537432</v>
      </c>
      <c r="G5" s="14">
        <f t="shared" si="1"/>
        <v>5329.3999376079282</v>
      </c>
      <c r="H5" s="16">
        <f t="shared" si="2"/>
        <v>2.7003076523915627E-2</v>
      </c>
      <c r="I5" s="14">
        <f t="shared" si="3"/>
        <v>6773078.6579607511</v>
      </c>
      <c r="J5" s="17">
        <f t="shared" si="4"/>
        <v>7568.0813510154248</v>
      </c>
      <c r="K5" s="17">
        <f t="shared" si="5"/>
        <v>7672.3791810926523</v>
      </c>
      <c r="L5" s="17">
        <f t="shared" si="6"/>
        <v>104.29783007722745</v>
      </c>
      <c r="M5" s="14">
        <f t="shared" si="7"/>
        <v>402078.65796075109</v>
      </c>
    </row>
    <row r="6" spans="1:14" ht="18" customHeight="1" x14ac:dyDescent="0.25">
      <c r="A6" s="1">
        <v>8036</v>
      </c>
      <c r="B6" s="3">
        <v>1.5</v>
      </c>
      <c r="C6" s="14">
        <v>6371000</v>
      </c>
      <c r="D6" s="15">
        <v>398700000000000</v>
      </c>
      <c r="E6" s="16">
        <v>3.1415926535900001</v>
      </c>
      <c r="F6" s="14">
        <f t="shared" si="0"/>
        <v>6580990.0809957143</v>
      </c>
      <c r="G6" s="14">
        <f t="shared" si="1"/>
        <v>5312.4347009941803</v>
      </c>
      <c r="H6" s="16">
        <f t="shared" si="2"/>
        <v>2.918405514203341E-2</v>
      </c>
      <c r="I6" s="14">
        <f t="shared" si="3"/>
        <v>6773050.0584086683</v>
      </c>
      <c r="J6" s="17">
        <f t="shared" si="4"/>
        <v>7559.6106024029168</v>
      </c>
      <c r="K6" s="17">
        <f t="shared" si="5"/>
        <v>7672.3953795833222</v>
      </c>
      <c r="L6" s="17">
        <f t="shared" si="6"/>
        <v>112.7847771804054</v>
      </c>
      <c r="M6" s="14">
        <f t="shared" si="7"/>
        <v>402050.05840866826</v>
      </c>
    </row>
    <row r="7" spans="1:14" ht="18" customHeight="1" x14ac:dyDescent="0.25">
      <c r="A7" s="1">
        <v>8025</v>
      </c>
      <c r="B7" s="3">
        <v>2</v>
      </c>
      <c r="C7" s="14">
        <v>6371000</v>
      </c>
      <c r="D7" s="15">
        <v>398700000000000</v>
      </c>
      <c r="E7" s="16">
        <v>3.1415926535900001</v>
      </c>
      <c r="F7" s="14">
        <f t="shared" si="0"/>
        <v>6561854.7103834311</v>
      </c>
      <c r="G7" s="14">
        <f t="shared" si="1"/>
        <v>5289.2813134551843</v>
      </c>
      <c r="H7" s="16">
        <f t="shared" si="2"/>
        <v>3.2124560667782937E-2</v>
      </c>
      <c r="I7" s="14">
        <f t="shared" si="3"/>
        <v>6772651.4101203205</v>
      </c>
      <c r="J7" s="17">
        <f t="shared" si="4"/>
        <v>7548.3754079055525</v>
      </c>
      <c r="K7" s="17">
        <f t="shared" si="5"/>
        <v>7672.6211805358198</v>
      </c>
      <c r="L7" s="17">
        <f t="shared" si="6"/>
        <v>124.24577263026731</v>
      </c>
      <c r="M7" s="14">
        <f t="shared" si="7"/>
        <v>401651.41012032051</v>
      </c>
    </row>
    <row r="8" spans="1:14" ht="18" customHeight="1" x14ac:dyDescent="0.25">
      <c r="A8" s="1">
        <v>7996</v>
      </c>
      <c r="B8" s="3">
        <v>3</v>
      </c>
      <c r="C8" s="14">
        <v>6371000</v>
      </c>
      <c r="D8" s="15">
        <v>398700000000000</v>
      </c>
      <c r="E8" s="16">
        <v>3.1415926535900001</v>
      </c>
      <c r="F8" s="14">
        <f t="shared" si="0"/>
        <v>6512059.6386761628</v>
      </c>
      <c r="G8" s="14">
        <f t="shared" si="1"/>
        <v>5229.1885841861649</v>
      </c>
      <c r="H8" s="16">
        <f t="shared" si="2"/>
        <v>4.0059668556268406E-2</v>
      </c>
      <c r="I8" s="14">
        <f t="shared" si="3"/>
        <v>6772930.5894201826</v>
      </c>
      <c r="J8" s="17">
        <f t="shared" si="4"/>
        <v>7517.2141877424847</v>
      </c>
      <c r="K8" s="17">
        <f t="shared" si="5"/>
        <v>7672.4630466929375</v>
      </c>
      <c r="L8" s="17">
        <f t="shared" si="6"/>
        <v>155.24885895045281</v>
      </c>
      <c r="M8" s="14">
        <f t="shared" si="7"/>
        <v>401930.58942018263</v>
      </c>
    </row>
    <row r="9" spans="1:14" ht="18" customHeight="1" x14ac:dyDescent="0.25">
      <c r="A9" s="1">
        <v>7958</v>
      </c>
      <c r="B9" s="3">
        <v>4</v>
      </c>
      <c r="C9" s="14">
        <v>6371000</v>
      </c>
      <c r="D9" s="15">
        <v>398700000000000</v>
      </c>
      <c r="E9" s="16">
        <v>3.1415926535900001</v>
      </c>
      <c r="F9" s="14">
        <f t="shared" si="0"/>
        <v>6448209.1197218001</v>
      </c>
      <c r="G9" s="14">
        <f t="shared" si="1"/>
        <v>5152.46939438974</v>
      </c>
      <c r="H9" s="16">
        <f t="shared" si="2"/>
        <v>5.0074572349644506E-2</v>
      </c>
      <c r="I9" s="14">
        <f t="shared" si="3"/>
        <v>6771100.433812947</v>
      </c>
      <c r="J9" s="17">
        <f t="shared" si="4"/>
        <v>7478.9089585356414</v>
      </c>
      <c r="K9" s="17">
        <f t="shared" si="5"/>
        <v>7673.4998687497591</v>
      </c>
      <c r="L9" s="17">
        <f t="shared" si="6"/>
        <v>194.59091021411768</v>
      </c>
      <c r="M9" s="14">
        <f t="shared" si="7"/>
        <v>400100.43381294701</v>
      </c>
    </row>
    <row r="10" spans="1:14" ht="18" customHeight="1" x14ac:dyDescent="0.25">
      <c r="A10" s="1">
        <v>7915</v>
      </c>
      <c r="B10" s="3">
        <v>5</v>
      </c>
      <c r="C10" s="14">
        <v>6371000</v>
      </c>
      <c r="D10" s="15">
        <v>398700000000000</v>
      </c>
      <c r="E10" s="16">
        <v>3.1415926535900001</v>
      </c>
      <c r="F10" s="14">
        <f t="shared" si="0"/>
        <v>6377806.0400434285</v>
      </c>
      <c r="G10" s="14">
        <f t="shared" si="1"/>
        <v>5068.316317812858</v>
      </c>
      <c r="H10" s="16">
        <f t="shared" si="2"/>
        <v>6.1691726676068148E-2</v>
      </c>
      <c r="I10" s="14">
        <f t="shared" si="3"/>
        <v>6771263.9070587642</v>
      </c>
      <c r="J10" s="17">
        <f t="shared" si="4"/>
        <v>7432.9467304949385</v>
      </c>
      <c r="K10" s="17">
        <f t="shared" si="5"/>
        <v>7673.4072405847146</v>
      </c>
      <c r="L10" s="17">
        <f t="shared" si="6"/>
        <v>240.46051008977611</v>
      </c>
      <c r="M10" s="14">
        <f t="shared" si="7"/>
        <v>400263.90705876425</v>
      </c>
    </row>
    <row r="11" spans="1:14" ht="18" customHeight="1" x14ac:dyDescent="0.25">
      <c r="A11" s="4"/>
      <c r="B11" s="5"/>
      <c r="C11" s="4"/>
      <c r="D11" s="6"/>
      <c r="E11" s="7"/>
      <c r="F11" s="8"/>
      <c r="G11" s="4"/>
      <c r="H11" s="7"/>
      <c r="I11" s="8"/>
      <c r="J11" s="9"/>
      <c r="K11" s="9"/>
      <c r="L11" s="9"/>
      <c r="M11" s="8"/>
    </row>
    <row r="12" spans="1:14" ht="18" customHeight="1" x14ac:dyDescent="0.25">
      <c r="A12" s="4"/>
      <c r="B12" s="5"/>
      <c r="C12" s="4"/>
      <c r="D12" s="6"/>
      <c r="E12" s="7"/>
      <c r="F12" s="8"/>
      <c r="G12" s="4"/>
      <c r="H12" s="7"/>
      <c r="I12" s="8"/>
      <c r="J12" s="9"/>
      <c r="K12" s="9"/>
      <c r="L12" s="9"/>
      <c r="M12" s="8"/>
    </row>
    <row r="13" spans="1:14" ht="18" customHeight="1" x14ac:dyDescent="0.25">
      <c r="A13" s="62" t="s">
        <v>50</v>
      </c>
      <c r="B13" s="5"/>
      <c r="C13" s="4"/>
      <c r="D13" s="6"/>
      <c r="E13" s="7"/>
      <c r="F13" s="8"/>
      <c r="G13" s="4"/>
      <c r="H13" s="7"/>
      <c r="I13" s="8"/>
      <c r="J13" s="9"/>
      <c r="K13" s="9"/>
      <c r="L13" s="9"/>
      <c r="M13" s="8"/>
    </row>
    <row r="14" spans="1:14" ht="18" customHeight="1" x14ac:dyDescent="0.25">
      <c r="A14" s="1">
        <v>8030</v>
      </c>
      <c r="B14" s="3">
        <v>0</v>
      </c>
      <c r="C14" s="14">
        <v>6371000</v>
      </c>
      <c r="D14" s="15">
        <v>398700000000000</v>
      </c>
      <c r="E14" s="16">
        <v>3.1415926535900001</v>
      </c>
      <c r="F14" s="14">
        <f t="shared" ref="F14" si="8">((2/C14)-(A14^2/D14))^-1</f>
        <v>6570535.5445103245</v>
      </c>
      <c r="G14" s="14">
        <f t="shared" ref="G14" si="9">2*E14*SQRT(F14^3/D14)</f>
        <v>5299.7807586690014</v>
      </c>
      <c r="H14" s="16">
        <f t="shared" ref="H14" si="10">SQRT(1-((G14*A14*C14*COS(RADIANS(B14)))/(2*E14*F14^2)))</f>
        <v>2.1476058873662135E-2</v>
      </c>
      <c r="I14" s="14">
        <f t="shared" ref="I14" si="11">F14*(1+H14)</f>
        <v>6711644.7526957188</v>
      </c>
      <c r="J14" s="17">
        <f t="shared" ref="J14" si="12">SQRT(D14*((2/I14)-(1/F14)))</f>
        <v>7624.2014891063218</v>
      </c>
      <c r="K14" s="17">
        <f t="shared" ref="K14" si="13">SQRT((D14/I14))</f>
        <v>7707.413107127174</v>
      </c>
      <c r="L14" s="17">
        <f t="shared" ref="L14" si="14">K14-J14</f>
        <v>83.211618020852256</v>
      </c>
      <c r="M14" s="14">
        <f t="shared" ref="M14" si="15">I14-C14</f>
        <v>340644.75269571878</v>
      </c>
    </row>
    <row r="15" spans="1:14" ht="18" customHeight="1" x14ac:dyDescent="0.25">
      <c r="A15" s="4"/>
      <c r="B15" s="5"/>
      <c r="C15" s="4"/>
      <c r="D15" s="6"/>
      <c r="E15" s="7"/>
      <c r="F15" s="8"/>
      <c r="G15" s="4"/>
      <c r="H15" s="7"/>
      <c r="I15" s="8"/>
      <c r="J15" s="9"/>
      <c r="K15" s="9"/>
      <c r="L15" s="9">
        <v>117.5</v>
      </c>
      <c r="M15" s="8">
        <v>400</v>
      </c>
      <c r="N15" s="62" t="s">
        <v>51</v>
      </c>
    </row>
    <row r="16" spans="1:14" ht="18" customHeight="1" x14ac:dyDescent="0.25">
      <c r="L16" s="64"/>
    </row>
    <row r="17" spans="1:14" ht="18" customHeight="1" x14ac:dyDescent="0.25">
      <c r="A17" t="s">
        <v>49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4" ht="18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3"/>
    </row>
    <row r="19" spans="1:14" ht="18" customHeight="1" x14ac:dyDescent="0.25">
      <c r="N19" s="63"/>
    </row>
    <row r="20" spans="1:14" ht="18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3"/>
    </row>
    <row r="21" spans="1:14" ht="18" customHeight="1" x14ac:dyDescent="0.25"/>
    <row r="22" spans="1:14" ht="18" customHeight="1" x14ac:dyDescent="0.25"/>
    <row r="23" spans="1:14" ht="18" customHeight="1" x14ac:dyDescent="0.25"/>
    <row r="24" spans="1:14" ht="18" customHeight="1" x14ac:dyDescent="0.25"/>
    <row r="25" spans="1:14" ht="18" customHeight="1" x14ac:dyDescent="0.25"/>
    <row r="26" spans="1:14" ht="18" customHeight="1" x14ac:dyDescent="0.25"/>
    <row r="27" spans="1:14" ht="18" customHeight="1" x14ac:dyDescent="0.25"/>
    <row r="28" spans="1:14" ht="18" customHeight="1" x14ac:dyDescent="0.25"/>
    <row r="29" spans="1:14" ht="18" customHeight="1" x14ac:dyDescent="0.25"/>
    <row r="30" spans="1:14" ht="18" customHeight="1" x14ac:dyDescent="0.25"/>
    <row r="31" spans="1:14" ht="18" customHeight="1" x14ac:dyDescent="0.25"/>
    <row r="32" spans="1:14" ht="18" customHeigh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4"/>
  <sheetViews>
    <sheetView workbookViewId="0">
      <selection activeCell="D13" sqref="D13"/>
    </sheetView>
  </sheetViews>
  <sheetFormatPr defaultRowHeight="15" x14ac:dyDescent="0.25"/>
  <cols>
    <col min="1" max="1" width="4.140625" style="38" customWidth="1"/>
    <col min="2" max="2" width="8.28515625" style="38" customWidth="1"/>
    <col min="3" max="3" width="16.42578125" style="38" customWidth="1"/>
    <col min="4" max="4" width="50.140625" customWidth="1"/>
    <col min="9" max="9" width="39.7109375" bestFit="1" customWidth="1"/>
  </cols>
  <sheetData>
    <row r="1" spans="1:9" x14ac:dyDescent="0.25">
      <c r="A1" s="32"/>
      <c r="B1" s="32"/>
      <c r="C1" s="32"/>
    </row>
    <row r="2" spans="1:9" ht="18.75" x14ac:dyDescent="0.3">
      <c r="A2" s="33"/>
      <c r="B2" s="34" t="s">
        <v>31</v>
      </c>
      <c r="C2" s="33"/>
      <c r="D2" s="2"/>
      <c r="G2" s="39" t="s">
        <v>23</v>
      </c>
      <c r="H2" s="32"/>
    </row>
    <row r="3" spans="1:9" x14ac:dyDescent="0.25">
      <c r="A3" s="32"/>
      <c r="B3" s="35" t="s">
        <v>0</v>
      </c>
      <c r="C3" s="1">
        <v>8050</v>
      </c>
      <c r="D3" s="36" t="s">
        <v>32</v>
      </c>
      <c r="G3" s="40" t="s">
        <v>18</v>
      </c>
      <c r="H3" s="41">
        <f>C127</f>
        <v>96.956263890431728</v>
      </c>
      <c r="I3" s="42" t="s">
        <v>33</v>
      </c>
    </row>
    <row r="4" spans="1:9" x14ac:dyDescent="0.25">
      <c r="A4" s="32"/>
      <c r="B4" s="35" t="s">
        <v>2</v>
      </c>
      <c r="C4" s="3">
        <v>0</v>
      </c>
      <c r="D4" s="37" t="s">
        <v>21</v>
      </c>
      <c r="G4" s="40" t="s">
        <v>22</v>
      </c>
      <c r="H4" s="43">
        <f>C142/1000</f>
        <v>400.4186636204729</v>
      </c>
      <c r="I4" s="42" t="s">
        <v>24</v>
      </c>
    </row>
    <row r="5" spans="1:9" x14ac:dyDescent="0.25">
      <c r="A5" s="32"/>
      <c r="C5" s="32"/>
    </row>
    <row r="6" spans="1:9" x14ac:dyDescent="0.25">
      <c r="A6" s="32"/>
    </row>
    <row r="10" spans="1:9" ht="18.75" x14ac:dyDescent="0.3">
      <c r="B10" s="39" t="s">
        <v>34</v>
      </c>
    </row>
    <row r="12" spans="1:9" x14ac:dyDescent="0.25">
      <c r="A12" s="33"/>
      <c r="B12" s="33" t="s">
        <v>35</v>
      </c>
      <c r="C12" s="33"/>
      <c r="D12" s="2"/>
    </row>
    <row r="13" spans="1:9" ht="18.75" x14ac:dyDescent="0.3">
      <c r="A13" s="44"/>
      <c r="B13" s="40" t="s">
        <v>4</v>
      </c>
      <c r="C13" s="43">
        <v>6371000</v>
      </c>
      <c r="D13" s="42" t="s">
        <v>3</v>
      </c>
    </row>
    <row r="14" spans="1:9" ht="18.75" x14ac:dyDescent="0.3">
      <c r="A14" s="44"/>
      <c r="B14" s="40" t="s">
        <v>0</v>
      </c>
      <c r="C14" s="43">
        <f>C3</f>
        <v>8050</v>
      </c>
      <c r="D14" s="42" t="s">
        <v>1</v>
      </c>
    </row>
    <row r="15" spans="1:9" ht="18.75" x14ac:dyDescent="0.3">
      <c r="A15" s="44"/>
      <c r="B15" s="40" t="s">
        <v>5</v>
      </c>
      <c r="C15" s="45">
        <v>398700000000000</v>
      </c>
      <c r="D15" s="42" t="s">
        <v>20</v>
      </c>
    </row>
    <row r="16" spans="1:9" ht="18.75" x14ac:dyDescent="0.3">
      <c r="A16" s="44"/>
    </row>
    <row r="17" spans="1:4" x14ac:dyDescent="0.25">
      <c r="A17" s="33"/>
      <c r="B17" s="33" t="s">
        <v>36</v>
      </c>
      <c r="C17" s="33"/>
      <c r="D17" s="2"/>
    </row>
    <row r="18" spans="1:4" ht="18.75" x14ac:dyDescent="0.3">
      <c r="A18" s="44"/>
    </row>
    <row r="19" spans="1:4" ht="18.75" x14ac:dyDescent="0.3">
      <c r="A19" s="44"/>
    </row>
    <row r="20" spans="1:4" ht="18.75" x14ac:dyDescent="0.3">
      <c r="A20" s="44"/>
    </row>
    <row r="21" spans="1:4" ht="18.75" x14ac:dyDescent="0.3">
      <c r="A21" s="44"/>
    </row>
    <row r="22" spans="1:4" x14ac:dyDescent="0.25">
      <c r="A22" s="33"/>
      <c r="B22" s="33" t="s">
        <v>23</v>
      </c>
      <c r="C22" s="33"/>
      <c r="D22" s="2"/>
    </row>
    <row r="23" spans="1:4" ht="18.75" x14ac:dyDescent="0.3">
      <c r="A23" s="44"/>
      <c r="B23" s="46" t="s">
        <v>6</v>
      </c>
      <c r="C23" s="47">
        <f>((2/C13)-(C14^2/C15))^-1</f>
        <v>6605544.5034472672</v>
      </c>
      <c r="D23" s="48" t="s">
        <v>7</v>
      </c>
    </row>
    <row r="24" spans="1:4" ht="18.75" x14ac:dyDescent="0.3">
      <c r="A24" s="44"/>
    </row>
    <row r="25" spans="1:4" ht="18.75" x14ac:dyDescent="0.3">
      <c r="A25" s="44"/>
    </row>
    <row r="26" spans="1:4" ht="18.75" x14ac:dyDescent="0.3">
      <c r="A26" s="44"/>
      <c r="B26" s="49"/>
      <c r="C26" s="50"/>
    </row>
    <row r="27" spans="1:4" ht="18.75" x14ac:dyDescent="0.3">
      <c r="A27" s="44"/>
      <c r="B27" s="32"/>
    </row>
    <row r="28" spans="1:4" ht="18.75" x14ac:dyDescent="0.3">
      <c r="A28" s="44"/>
      <c r="B28" s="39" t="s">
        <v>37</v>
      </c>
    </row>
    <row r="29" spans="1:4" x14ac:dyDescent="0.25">
      <c r="B29" s="32"/>
    </row>
    <row r="30" spans="1:4" x14ac:dyDescent="0.25">
      <c r="A30" s="33"/>
      <c r="B30" s="33" t="s">
        <v>35</v>
      </c>
      <c r="C30" s="33"/>
      <c r="D30" s="2"/>
    </row>
    <row r="31" spans="1:4" ht="18.75" x14ac:dyDescent="0.3">
      <c r="A31" s="44"/>
      <c r="B31" s="40" t="s">
        <v>6</v>
      </c>
      <c r="C31" s="43">
        <f>C23</f>
        <v>6605544.5034472672</v>
      </c>
      <c r="D31" s="42" t="s">
        <v>7</v>
      </c>
    </row>
    <row r="32" spans="1:4" ht="18.75" x14ac:dyDescent="0.3">
      <c r="A32" s="44"/>
      <c r="B32" s="40" t="s">
        <v>5</v>
      </c>
      <c r="C32" s="45">
        <f>C15</f>
        <v>398700000000000</v>
      </c>
      <c r="D32" s="42" t="s">
        <v>20</v>
      </c>
    </row>
    <row r="33" spans="1:4" ht="18.75" x14ac:dyDescent="0.3">
      <c r="A33" s="44"/>
      <c r="B33" s="40" t="s">
        <v>38</v>
      </c>
      <c r="C33" s="40">
        <v>3.1415926535900001</v>
      </c>
      <c r="D33" s="42" t="s">
        <v>38</v>
      </c>
    </row>
    <row r="34" spans="1:4" ht="18.75" x14ac:dyDescent="0.3">
      <c r="A34" s="44"/>
    </row>
    <row r="35" spans="1:4" x14ac:dyDescent="0.25">
      <c r="A35" s="33"/>
      <c r="B35" s="33" t="s">
        <v>36</v>
      </c>
      <c r="C35" s="33"/>
      <c r="D35" s="2"/>
    </row>
    <row r="36" spans="1:4" ht="18.75" x14ac:dyDescent="0.3">
      <c r="A36" s="44"/>
      <c r="B36" s="32"/>
      <c r="C36" s="51"/>
    </row>
    <row r="37" spans="1:4" ht="18.75" x14ac:dyDescent="0.3">
      <c r="A37" s="44"/>
      <c r="B37" s="32"/>
    </row>
    <row r="38" spans="1:4" ht="18.75" x14ac:dyDescent="0.3">
      <c r="A38" s="44"/>
      <c r="B38" s="32"/>
    </row>
    <row r="39" spans="1:4" x14ac:dyDescent="0.25">
      <c r="A39" s="33"/>
      <c r="B39" s="33" t="s">
        <v>23</v>
      </c>
      <c r="C39" s="33"/>
      <c r="D39" s="2"/>
    </row>
    <row r="40" spans="1:4" ht="18.75" x14ac:dyDescent="0.3">
      <c r="A40" s="44"/>
      <c r="B40" s="35" t="s">
        <v>9</v>
      </c>
      <c r="C40" s="1">
        <f>2*C33*SQRT(C31^3/C32)</f>
        <v>5342.1943641742118</v>
      </c>
      <c r="D40" s="36" t="s">
        <v>8</v>
      </c>
    </row>
    <row r="41" spans="1:4" ht="18.75" x14ac:dyDescent="0.3">
      <c r="A41" s="44"/>
    </row>
    <row r="42" spans="1:4" ht="18.75" x14ac:dyDescent="0.3">
      <c r="A42" s="52"/>
      <c r="B42" s="32"/>
    </row>
    <row r="43" spans="1:4" ht="18.75" x14ac:dyDescent="0.3">
      <c r="A43" s="52"/>
      <c r="B43" s="32"/>
    </row>
    <row r="44" spans="1:4" ht="18.75" x14ac:dyDescent="0.3">
      <c r="A44" s="52"/>
      <c r="B44" s="32"/>
    </row>
    <row r="45" spans="1:4" ht="18.75" x14ac:dyDescent="0.3">
      <c r="A45" s="44"/>
      <c r="B45" s="39" t="s">
        <v>39</v>
      </c>
    </row>
    <row r="47" spans="1:4" x14ac:dyDescent="0.25">
      <c r="A47" s="33"/>
      <c r="B47" s="33" t="s">
        <v>35</v>
      </c>
      <c r="C47" s="33"/>
      <c r="D47" s="2"/>
    </row>
    <row r="48" spans="1:4" ht="18.75" x14ac:dyDescent="0.3">
      <c r="A48" s="44"/>
      <c r="B48" s="40" t="s">
        <v>9</v>
      </c>
      <c r="C48" s="43">
        <f>C40</f>
        <v>5342.1943641742118</v>
      </c>
      <c r="D48" s="53" t="s">
        <v>8</v>
      </c>
    </row>
    <row r="49" spans="1:4" ht="18.75" x14ac:dyDescent="0.3">
      <c r="A49" s="44"/>
      <c r="B49" s="40" t="s">
        <v>0</v>
      </c>
      <c r="C49" s="43">
        <f>C3</f>
        <v>8050</v>
      </c>
      <c r="D49" s="53" t="s">
        <v>1</v>
      </c>
    </row>
    <row r="50" spans="1:4" ht="18.75" x14ac:dyDescent="0.3">
      <c r="A50" s="44"/>
      <c r="B50" s="40" t="s">
        <v>4</v>
      </c>
      <c r="C50" s="43">
        <f>C13</f>
        <v>6371000</v>
      </c>
      <c r="D50" s="53" t="s">
        <v>3</v>
      </c>
    </row>
    <row r="51" spans="1:4" ht="18.75" x14ac:dyDescent="0.3">
      <c r="A51" s="44"/>
      <c r="B51" s="40" t="s">
        <v>40</v>
      </c>
      <c r="C51" s="41">
        <f>C4</f>
        <v>0</v>
      </c>
      <c r="D51" s="54" t="s">
        <v>21</v>
      </c>
    </row>
    <row r="52" spans="1:4" ht="18.75" x14ac:dyDescent="0.3">
      <c r="A52" s="44"/>
      <c r="B52" s="40" t="s">
        <v>6</v>
      </c>
      <c r="C52" s="43">
        <f>C23</f>
        <v>6605544.5034472672</v>
      </c>
      <c r="D52" s="53" t="s">
        <v>7</v>
      </c>
    </row>
    <row r="53" spans="1:4" ht="18.75" x14ac:dyDescent="0.3">
      <c r="A53" s="44"/>
      <c r="B53" s="40" t="s">
        <v>38</v>
      </c>
      <c r="C53" s="40">
        <v>3.1415926535900001</v>
      </c>
      <c r="D53" s="42" t="s">
        <v>38</v>
      </c>
    </row>
    <row r="54" spans="1:4" ht="18.75" x14ac:dyDescent="0.3">
      <c r="A54" s="44"/>
      <c r="B54" s="32"/>
    </row>
    <row r="55" spans="1:4" x14ac:dyDescent="0.25">
      <c r="A55" s="33"/>
      <c r="B55" s="33" t="s">
        <v>36</v>
      </c>
      <c r="C55" s="33"/>
      <c r="D55" s="2"/>
    </row>
    <row r="56" spans="1:4" ht="18.75" x14ac:dyDescent="0.3">
      <c r="A56" s="44"/>
      <c r="B56" s="32"/>
    </row>
    <row r="57" spans="1:4" ht="18.75" x14ac:dyDescent="0.3">
      <c r="A57" s="44"/>
      <c r="B57" s="32"/>
    </row>
    <row r="58" spans="1:4" ht="42" customHeight="1" x14ac:dyDescent="0.3">
      <c r="A58" s="44"/>
      <c r="B58" s="32"/>
    </row>
    <row r="59" spans="1:4" ht="18.75" x14ac:dyDescent="0.3">
      <c r="A59" s="44"/>
      <c r="B59" s="32"/>
    </row>
    <row r="60" spans="1:4" x14ac:dyDescent="0.25">
      <c r="A60" s="33"/>
      <c r="B60" s="33" t="s">
        <v>23</v>
      </c>
      <c r="C60" s="33"/>
      <c r="D60" s="2"/>
    </row>
    <row r="61" spans="1:4" ht="18.75" x14ac:dyDescent="0.3">
      <c r="A61" s="44"/>
      <c r="B61" s="35" t="s">
        <v>10</v>
      </c>
      <c r="C61" s="35">
        <f>SQRT(1-((C48*C49*C50*COS(RADIANS(C51)))/(2*C53*C52^2)))</f>
        <v>2.5111353059031078E-2</v>
      </c>
      <c r="D61" s="36" t="s">
        <v>11</v>
      </c>
    </row>
    <row r="62" spans="1:4" ht="18.75" x14ac:dyDescent="0.3">
      <c r="A62" s="44"/>
      <c r="B62" s="32"/>
    </row>
    <row r="63" spans="1:4" ht="18.75" x14ac:dyDescent="0.3">
      <c r="A63" s="44"/>
      <c r="B63" s="32"/>
    </row>
    <row r="64" spans="1:4" ht="18.75" x14ac:dyDescent="0.3">
      <c r="A64" s="44"/>
      <c r="B64" s="32"/>
    </row>
    <row r="65" spans="1:4" ht="18.75" x14ac:dyDescent="0.3">
      <c r="A65" s="44"/>
      <c r="B65" s="32"/>
    </row>
    <row r="66" spans="1:4" ht="18.75" x14ac:dyDescent="0.3">
      <c r="A66" s="44"/>
      <c r="B66" s="39" t="s">
        <v>41</v>
      </c>
    </row>
    <row r="67" spans="1:4" x14ac:dyDescent="0.25">
      <c r="B67" s="32"/>
    </row>
    <row r="68" spans="1:4" x14ac:dyDescent="0.25">
      <c r="A68" s="33"/>
      <c r="B68" s="33" t="s">
        <v>35</v>
      </c>
      <c r="C68" s="33"/>
      <c r="D68" s="2"/>
    </row>
    <row r="69" spans="1:4" ht="18.75" x14ac:dyDescent="0.3">
      <c r="A69" s="44"/>
      <c r="B69" s="40" t="s">
        <v>6</v>
      </c>
      <c r="C69" s="43">
        <f>C52</f>
        <v>6605544.5034472672</v>
      </c>
      <c r="D69" s="53" t="s">
        <v>7</v>
      </c>
    </row>
    <row r="70" spans="1:4" ht="18.75" x14ac:dyDescent="0.3">
      <c r="A70" s="44"/>
      <c r="B70" s="40" t="s">
        <v>10</v>
      </c>
      <c r="C70" s="40">
        <f>C61</f>
        <v>2.5111353059031078E-2</v>
      </c>
      <c r="D70" s="53" t="s">
        <v>11</v>
      </c>
    </row>
    <row r="71" spans="1:4" ht="18.75" x14ac:dyDescent="0.3">
      <c r="A71" s="44"/>
      <c r="B71" s="32"/>
      <c r="C71" s="51"/>
    </row>
    <row r="72" spans="1:4" x14ac:dyDescent="0.25">
      <c r="A72" s="33"/>
      <c r="B72" s="33" t="s">
        <v>36</v>
      </c>
      <c r="C72" s="33"/>
      <c r="D72" s="2"/>
    </row>
    <row r="73" spans="1:4" ht="18.75" x14ac:dyDescent="0.3">
      <c r="A73" s="44"/>
      <c r="B73" s="32"/>
    </row>
    <row r="74" spans="1:4" ht="18.75" x14ac:dyDescent="0.3">
      <c r="A74" s="44"/>
      <c r="B74" s="32"/>
    </row>
    <row r="75" spans="1:4" ht="18.75" x14ac:dyDescent="0.3">
      <c r="A75" s="44"/>
      <c r="B75" s="32"/>
    </row>
    <row r="76" spans="1:4" x14ac:dyDescent="0.25">
      <c r="A76" s="33"/>
      <c r="B76" s="33" t="s">
        <v>23</v>
      </c>
      <c r="C76" s="33"/>
      <c r="D76" s="2"/>
    </row>
    <row r="77" spans="1:4" ht="18.75" x14ac:dyDescent="0.3">
      <c r="A77" s="44"/>
      <c r="B77" s="46" t="s">
        <v>12</v>
      </c>
      <c r="C77" s="47">
        <f>C69*(1+C70)</f>
        <v>6771418.6636204729</v>
      </c>
      <c r="D77" s="48" t="s">
        <v>13</v>
      </c>
    </row>
    <row r="78" spans="1:4" ht="18.75" x14ac:dyDescent="0.3">
      <c r="A78" s="44"/>
      <c r="B78" s="32"/>
    </row>
    <row r="79" spans="1:4" ht="18.75" x14ac:dyDescent="0.3">
      <c r="A79" s="44"/>
    </row>
    <row r="80" spans="1:4" ht="18.75" x14ac:dyDescent="0.3">
      <c r="A80" s="44"/>
      <c r="B80" s="32"/>
    </row>
    <row r="81" spans="1:4" ht="18.75" x14ac:dyDescent="0.3">
      <c r="A81" s="44"/>
    </row>
    <row r="82" spans="1:4" ht="18.75" x14ac:dyDescent="0.3">
      <c r="A82" s="44"/>
      <c r="B82" s="39" t="s">
        <v>42</v>
      </c>
    </row>
    <row r="83" spans="1:4" x14ac:dyDescent="0.25">
      <c r="B83" s="32"/>
    </row>
    <row r="84" spans="1:4" x14ac:dyDescent="0.25">
      <c r="A84" s="33"/>
      <c r="B84" s="33" t="s">
        <v>35</v>
      </c>
      <c r="C84" s="33"/>
      <c r="D84" s="2"/>
    </row>
    <row r="85" spans="1:4" ht="18.75" x14ac:dyDescent="0.3">
      <c r="A85" s="44"/>
      <c r="B85" s="40" t="s">
        <v>5</v>
      </c>
      <c r="C85" s="45">
        <f>C32</f>
        <v>398700000000000</v>
      </c>
      <c r="D85" s="42" t="s">
        <v>20</v>
      </c>
    </row>
    <row r="86" spans="1:4" ht="18.75" x14ac:dyDescent="0.3">
      <c r="A86" s="55"/>
      <c r="B86" s="40" t="s">
        <v>12</v>
      </c>
      <c r="C86" s="43">
        <f>C77</f>
        <v>6771418.6636204729</v>
      </c>
      <c r="D86" s="42" t="s">
        <v>13</v>
      </c>
    </row>
    <row r="87" spans="1:4" ht="18.75" x14ac:dyDescent="0.3">
      <c r="A87" s="44"/>
      <c r="B87" s="40" t="s">
        <v>6</v>
      </c>
      <c r="C87" s="43">
        <f>C69</f>
        <v>6605544.5034472672</v>
      </c>
      <c r="D87" s="53" t="s">
        <v>7</v>
      </c>
    </row>
    <row r="88" spans="1:4" ht="18.75" x14ac:dyDescent="0.3">
      <c r="A88" s="44"/>
      <c r="B88" s="32"/>
    </row>
    <row r="89" spans="1:4" x14ac:dyDescent="0.25">
      <c r="A89" s="33"/>
      <c r="B89" s="33" t="s">
        <v>36</v>
      </c>
      <c r="C89" s="33"/>
      <c r="D89" s="2"/>
    </row>
    <row r="90" spans="1:4" ht="18.75" x14ac:dyDescent="0.3">
      <c r="A90" s="44"/>
      <c r="B90" s="32"/>
    </row>
    <row r="91" spans="1:4" ht="18.75" x14ac:dyDescent="0.3">
      <c r="A91" s="44"/>
      <c r="B91" s="32"/>
    </row>
    <row r="92" spans="1:4" ht="18.75" x14ac:dyDescent="0.3">
      <c r="A92" s="44"/>
      <c r="B92" s="32"/>
    </row>
    <row r="93" spans="1:4" ht="18.75" x14ac:dyDescent="0.3">
      <c r="A93" s="44"/>
      <c r="B93" s="32"/>
    </row>
    <row r="94" spans="1:4" x14ac:dyDescent="0.25">
      <c r="A94" s="33"/>
      <c r="B94" s="33" t="s">
        <v>23</v>
      </c>
      <c r="C94" s="33"/>
      <c r="D94" s="2"/>
    </row>
    <row r="95" spans="1:4" ht="18.75" x14ac:dyDescent="0.3">
      <c r="A95" s="44"/>
      <c r="B95" s="46" t="s">
        <v>14</v>
      </c>
      <c r="C95" s="56">
        <f>SQRT(C85*((2/C86)-(1/C87)))</f>
        <v>7576.363290718481</v>
      </c>
      <c r="D95" s="48" t="s">
        <v>15</v>
      </c>
    </row>
    <row r="96" spans="1:4" ht="18.75" x14ac:dyDescent="0.3">
      <c r="A96" s="44"/>
      <c r="B96" s="32"/>
    </row>
    <row r="97" spans="1:4" ht="18.75" x14ac:dyDescent="0.3">
      <c r="A97" s="44"/>
      <c r="B97" s="32"/>
    </row>
    <row r="98" spans="1:4" ht="18.75" x14ac:dyDescent="0.3">
      <c r="A98" s="44"/>
      <c r="B98" s="32"/>
    </row>
    <row r="99" spans="1:4" ht="18.75" x14ac:dyDescent="0.3">
      <c r="A99" s="44"/>
      <c r="B99" s="32"/>
    </row>
    <row r="100" spans="1:4" ht="18.75" x14ac:dyDescent="0.3">
      <c r="A100" s="44"/>
      <c r="B100" s="39" t="s">
        <v>43</v>
      </c>
    </row>
    <row r="101" spans="1:4" x14ac:dyDescent="0.25">
      <c r="B101" s="32"/>
    </row>
    <row r="102" spans="1:4" x14ac:dyDescent="0.25">
      <c r="A102" s="33"/>
      <c r="B102" s="33" t="s">
        <v>35</v>
      </c>
      <c r="C102" s="33"/>
      <c r="D102" s="2"/>
    </row>
    <row r="103" spans="1:4" ht="18.75" x14ac:dyDescent="0.3">
      <c r="A103" s="44"/>
      <c r="B103" s="40" t="s">
        <v>5</v>
      </c>
      <c r="C103" s="45">
        <f>C85</f>
        <v>398700000000000</v>
      </c>
      <c r="D103" s="42" t="s">
        <v>20</v>
      </c>
    </row>
    <row r="104" spans="1:4" ht="18.75" x14ac:dyDescent="0.3">
      <c r="A104" s="44"/>
      <c r="B104" s="40" t="s">
        <v>12</v>
      </c>
      <c r="C104" s="43">
        <f>C86</f>
        <v>6771418.6636204729</v>
      </c>
      <c r="D104" s="42" t="s">
        <v>13</v>
      </c>
    </row>
    <row r="105" spans="1:4" ht="18.75" x14ac:dyDescent="0.3">
      <c r="A105" s="44"/>
      <c r="B105" s="32"/>
      <c r="C105" s="57"/>
    </row>
    <row r="106" spans="1:4" x14ac:dyDescent="0.25">
      <c r="A106" s="33"/>
      <c r="B106" s="33" t="s">
        <v>36</v>
      </c>
      <c r="C106" s="33"/>
      <c r="D106" s="2"/>
    </row>
    <row r="107" spans="1:4" ht="18.75" x14ac:dyDescent="0.3">
      <c r="A107" s="44"/>
      <c r="B107" s="32"/>
    </row>
    <row r="108" spans="1:4" ht="18.75" x14ac:dyDescent="0.3">
      <c r="A108" s="44"/>
      <c r="B108" s="32"/>
    </row>
    <row r="109" spans="1:4" ht="18.75" x14ac:dyDescent="0.3">
      <c r="A109" s="44"/>
      <c r="B109" s="32"/>
    </row>
    <row r="110" spans="1:4" ht="18.75" x14ac:dyDescent="0.3">
      <c r="A110" s="44"/>
      <c r="B110" s="32"/>
    </row>
    <row r="111" spans="1:4" x14ac:dyDescent="0.25">
      <c r="A111" s="33"/>
      <c r="B111" s="33" t="s">
        <v>23</v>
      </c>
      <c r="C111" s="33"/>
      <c r="D111" s="2"/>
    </row>
    <row r="112" spans="1:4" ht="18.75" x14ac:dyDescent="0.3">
      <c r="A112" s="44"/>
      <c r="B112" s="46" t="s">
        <v>16</v>
      </c>
      <c r="C112" s="56">
        <f>SQRT((C103/C104))</f>
        <v>7673.3195546089128</v>
      </c>
      <c r="D112" s="48" t="s">
        <v>17</v>
      </c>
    </row>
    <row r="113" spans="1:4" ht="18.75" x14ac:dyDescent="0.3">
      <c r="A113" s="44"/>
    </row>
    <row r="114" spans="1:4" ht="18.75" x14ac:dyDescent="0.3">
      <c r="A114" s="44"/>
      <c r="B114" s="32"/>
    </row>
    <row r="115" spans="1:4" ht="18.75" x14ac:dyDescent="0.3">
      <c r="A115" s="44"/>
      <c r="B115" s="32"/>
    </row>
    <row r="116" spans="1:4" ht="18.75" x14ac:dyDescent="0.3">
      <c r="A116" s="44"/>
      <c r="B116" s="32"/>
    </row>
    <row r="117" spans="1:4" ht="18.75" x14ac:dyDescent="0.3">
      <c r="A117" s="44"/>
      <c r="B117" s="39" t="s">
        <v>44</v>
      </c>
    </row>
    <row r="118" spans="1:4" x14ac:dyDescent="0.25">
      <c r="B118" s="32"/>
    </row>
    <row r="119" spans="1:4" x14ac:dyDescent="0.25">
      <c r="A119" s="33"/>
      <c r="B119" s="33" t="s">
        <v>35</v>
      </c>
      <c r="C119" s="33"/>
      <c r="D119" s="2"/>
    </row>
    <row r="120" spans="1:4" ht="18.75" x14ac:dyDescent="0.3">
      <c r="A120" s="39"/>
      <c r="B120" s="40" t="s">
        <v>16</v>
      </c>
      <c r="C120" s="41">
        <f>C112</f>
        <v>7673.3195546089128</v>
      </c>
      <c r="D120" s="42" t="s">
        <v>17</v>
      </c>
    </row>
    <row r="121" spans="1:4" ht="18.75" x14ac:dyDescent="0.3">
      <c r="A121" s="39"/>
      <c r="B121" s="40" t="s">
        <v>14</v>
      </c>
      <c r="C121" s="41">
        <f>C95</f>
        <v>7576.363290718481</v>
      </c>
      <c r="D121" s="42" t="s">
        <v>15</v>
      </c>
    </row>
    <row r="122" spans="1:4" ht="18.75" x14ac:dyDescent="0.3">
      <c r="A122" s="44"/>
    </row>
    <row r="123" spans="1:4" x14ac:dyDescent="0.25">
      <c r="A123" s="33"/>
      <c r="B123" s="33" t="s">
        <v>36</v>
      </c>
      <c r="C123" s="33"/>
      <c r="D123" s="2"/>
    </row>
    <row r="124" spans="1:4" ht="29.25" customHeight="1" x14ac:dyDescent="0.25">
      <c r="A124" s="58"/>
      <c r="B124" s="59" t="s">
        <v>45</v>
      </c>
      <c r="C124" s="60"/>
      <c r="D124" s="2"/>
    </row>
    <row r="125" spans="1:4" ht="9.75" customHeight="1" x14ac:dyDescent="0.3">
      <c r="A125" s="44"/>
    </row>
    <row r="126" spans="1:4" x14ac:dyDescent="0.25">
      <c r="A126" s="33"/>
      <c r="B126" s="33" t="s">
        <v>23</v>
      </c>
      <c r="C126" s="33"/>
      <c r="D126" s="2"/>
    </row>
    <row r="127" spans="1:4" ht="18.75" x14ac:dyDescent="0.3">
      <c r="A127" s="44"/>
      <c r="B127" s="46" t="s">
        <v>18</v>
      </c>
      <c r="C127" s="56">
        <f>C120-C121</f>
        <v>96.956263890431728</v>
      </c>
      <c r="D127" s="48" t="s">
        <v>19</v>
      </c>
    </row>
    <row r="128" spans="1:4" ht="18.75" x14ac:dyDescent="0.3">
      <c r="A128" s="44"/>
      <c r="B128" s="44"/>
      <c r="C128" s="44"/>
      <c r="D128" s="44"/>
    </row>
    <row r="129" spans="1:4" ht="18.75" x14ac:dyDescent="0.3">
      <c r="A129" s="44"/>
      <c r="B129" s="32"/>
    </row>
    <row r="130" spans="1:4" ht="18.75" x14ac:dyDescent="0.3">
      <c r="A130" s="44"/>
      <c r="B130" s="32"/>
    </row>
    <row r="131" spans="1:4" ht="18.75" x14ac:dyDescent="0.3">
      <c r="A131" s="44"/>
      <c r="B131" s="32"/>
    </row>
    <row r="132" spans="1:4" ht="18.75" x14ac:dyDescent="0.3">
      <c r="A132" s="44"/>
      <c r="B132" s="39" t="s">
        <v>46</v>
      </c>
    </row>
    <row r="134" spans="1:4" x14ac:dyDescent="0.25">
      <c r="A134" s="33"/>
      <c r="B134" s="33" t="s">
        <v>35</v>
      </c>
      <c r="C134" s="33"/>
      <c r="D134" s="2"/>
    </row>
    <row r="135" spans="1:4" ht="18.75" x14ac:dyDescent="0.3">
      <c r="A135" s="44"/>
      <c r="B135" s="40" t="s">
        <v>12</v>
      </c>
      <c r="C135" s="43">
        <f>C104</f>
        <v>6771418.6636204729</v>
      </c>
      <c r="D135" s="42" t="s">
        <v>13</v>
      </c>
    </row>
    <row r="136" spans="1:4" ht="18.75" x14ac:dyDescent="0.3">
      <c r="A136" s="44"/>
      <c r="B136" s="40" t="s">
        <v>4</v>
      </c>
      <c r="C136" s="43">
        <f>C50</f>
        <v>6371000</v>
      </c>
      <c r="D136" s="42" t="s">
        <v>3</v>
      </c>
    </row>
    <row r="137" spans="1:4" ht="18.75" x14ac:dyDescent="0.3">
      <c r="A137" s="44"/>
    </row>
    <row r="138" spans="1:4" x14ac:dyDescent="0.25">
      <c r="A138" s="33"/>
      <c r="B138" s="33" t="s">
        <v>36</v>
      </c>
      <c r="C138" s="33"/>
      <c r="D138" s="2"/>
    </row>
    <row r="139" spans="1:4" ht="29.25" customHeight="1" x14ac:dyDescent="0.25">
      <c r="A139" s="58"/>
      <c r="B139" s="59" t="s">
        <v>47</v>
      </c>
      <c r="C139" s="60"/>
      <c r="D139" s="2"/>
    </row>
    <row r="140" spans="1:4" ht="9.75" customHeight="1" x14ac:dyDescent="0.3">
      <c r="A140" s="44"/>
      <c r="B140" s="32"/>
      <c r="C140" s="61"/>
    </row>
    <row r="141" spans="1:4" x14ac:dyDescent="0.25">
      <c r="A141" s="33"/>
      <c r="B141" s="33" t="s">
        <v>23</v>
      </c>
      <c r="C141" s="33"/>
      <c r="D141" s="2"/>
    </row>
    <row r="142" spans="1:4" ht="18.75" x14ac:dyDescent="0.3">
      <c r="A142" s="44"/>
      <c r="B142" s="46" t="s">
        <v>22</v>
      </c>
      <c r="C142" s="47">
        <f>C135-C136</f>
        <v>400418.66362047289</v>
      </c>
      <c r="D142" s="48" t="s">
        <v>48</v>
      </c>
    </row>
    <row r="143" spans="1:4" ht="18.75" x14ac:dyDescent="0.3">
      <c r="A143" s="44"/>
      <c r="B143" s="32"/>
    </row>
    <row r="144" spans="1:4" x14ac:dyDescent="0.25">
      <c r="B144" s="3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Equasions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Lancaster, Trevor</dc:creator>
  <cp:lastModifiedBy>Lancaster, Trevor</cp:lastModifiedBy>
  <dcterms:created xsi:type="dcterms:W3CDTF">2016-09-05T04:55:11Z</dcterms:created>
  <dcterms:modified xsi:type="dcterms:W3CDTF">2016-09-27T08:21:37Z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{80E1D917-8FD0-47FB-A062-00CDE5265D7B}</vt:lpwstr>
  </property>
</Properties>
</file>