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.graham\OneDrive - James Fisher &amp; Sons Plc\"/>
    </mc:Choice>
  </mc:AlternateContent>
  <bookViews>
    <workbookView xWindow="0" yWindow="0" windowWidth="28800" windowHeight="1170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D6" i="1"/>
  <c r="I40" i="1"/>
  <c r="N40" i="1" s="1"/>
  <c r="M40" i="1"/>
  <c r="I41" i="1"/>
  <c r="N41" i="1" s="1"/>
  <c r="M41" i="1"/>
  <c r="I42" i="1"/>
  <c r="N42" i="1" s="1"/>
  <c r="M42" i="1"/>
  <c r="I43" i="1"/>
  <c r="N43" i="1" s="1"/>
  <c r="M43" i="1"/>
  <c r="I44" i="1"/>
  <c r="N44" i="1" s="1"/>
  <c r="M44" i="1"/>
  <c r="I45" i="1"/>
  <c r="M45" i="1"/>
  <c r="N45" i="1"/>
  <c r="I46" i="1"/>
  <c r="N46" i="1" s="1"/>
  <c r="M46" i="1"/>
  <c r="I47" i="1"/>
  <c r="N47" i="1" s="1"/>
  <c r="M47" i="1"/>
  <c r="I48" i="1"/>
  <c r="N48" i="1" s="1"/>
  <c r="M48" i="1"/>
  <c r="I49" i="1"/>
  <c r="N49" i="1" s="1"/>
  <c r="M49" i="1"/>
  <c r="I50" i="1"/>
  <c r="N50" i="1" s="1"/>
  <c r="M50" i="1"/>
  <c r="I51" i="1"/>
  <c r="N51" i="1" s="1"/>
  <c r="M51" i="1"/>
  <c r="I52" i="1"/>
  <c r="N52" i="1" s="1"/>
  <c r="M52" i="1"/>
  <c r="I53" i="1"/>
  <c r="N53" i="1" s="1"/>
  <c r="M53" i="1"/>
  <c r="I54" i="1"/>
  <c r="N54" i="1" s="1"/>
  <c r="M54" i="1"/>
  <c r="I55" i="1"/>
  <c r="N55" i="1" s="1"/>
  <c r="M55" i="1"/>
  <c r="C7" i="1"/>
  <c r="B5" i="2" s="1"/>
  <c r="B4" i="2"/>
  <c r="M7" i="1"/>
  <c r="V7" i="1" s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6" i="1"/>
  <c r="V6" i="1" s="1"/>
  <c r="I22" i="1"/>
  <c r="N22" i="1" s="1"/>
  <c r="I23" i="1"/>
  <c r="N23" i="1" s="1"/>
  <c r="I24" i="1"/>
  <c r="N24" i="1" s="1"/>
  <c r="I25" i="1"/>
  <c r="N25" i="1" s="1"/>
  <c r="I26" i="1"/>
  <c r="N26" i="1" s="1"/>
  <c r="I27" i="1"/>
  <c r="N27" i="1" s="1"/>
  <c r="I28" i="1"/>
  <c r="N28" i="1" s="1"/>
  <c r="I29" i="1"/>
  <c r="N29" i="1" s="1"/>
  <c r="I30" i="1"/>
  <c r="N30" i="1" s="1"/>
  <c r="I31" i="1"/>
  <c r="N31" i="1" s="1"/>
  <c r="I32" i="1"/>
  <c r="N32" i="1"/>
  <c r="I33" i="1"/>
  <c r="N33" i="1"/>
  <c r="I34" i="1"/>
  <c r="N34" i="1" s="1"/>
  <c r="I35" i="1"/>
  <c r="N35" i="1" s="1"/>
  <c r="I36" i="1"/>
  <c r="N36" i="1" s="1"/>
  <c r="I37" i="1"/>
  <c r="N37" i="1"/>
  <c r="I38" i="1"/>
  <c r="N38" i="1" s="1"/>
  <c r="I39" i="1"/>
  <c r="N39" i="1" s="1"/>
  <c r="F6" i="1"/>
  <c r="F1" i="1" s="1"/>
  <c r="I21" i="1"/>
  <c r="N21" i="1" s="1"/>
  <c r="I20" i="1"/>
  <c r="N20" i="1" s="1"/>
  <c r="I19" i="1"/>
  <c r="N19" i="1" s="1"/>
  <c r="I18" i="1"/>
  <c r="N18" i="1" s="1"/>
  <c r="I17" i="1"/>
  <c r="N17" i="1" s="1"/>
  <c r="I16" i="1"/>
  <c r="N16" i="1" s="1"/>
  <c r="I15" i="1"/>
  <c r="N15" i="1" s="1"/>
  <c r="I14" i="1"/>
  <c r="N14" i="1" s="1"/>
  <c r="I13" i="1"/>
  <c r="N13" i="1" s="1"/>
  <c r="I12" i="1"/>
  <c r="N12" i="1" s="1"/>
  <c r="I11" i="1"/>
  <c r="N11" i="1" s="1"/>
  <c r="I10" i="1"/>
  <c r="N10" i="1" s="1"/>
  <c r="I9" i="1"/>
  <c r="N9" i="1" s="1"/>
  <c r="I8" i="1"/>
  <c r="N8" i="1" s="1"/>
  <c r="I7" i="1"/>
  <c r="N7" i="1" s="1"/>
  <c r="I6" i="1"/>
  <c r="N6" i="1" s="1"/>
  <c r="S1" i="1" l="1"/>
  <c r="S2" i="1"/>
  <c r="D7" i="1"/>
  <c r="C5" i="2" s="1"/>
  <c r="O6" i="1"/>
  <c r="W6" i="1" s="1"/>
  <c r="C4" i="2"/>
  <c r="S6" i="1"/>
  <c r="C8" i="1"/>
  <c r="D8" i="1" s="1"/>
  <c r="C6" i="2" s="1"/>
  <c r="F7" i="1"/>
  <c r="V8" i="1" l="1"/>
  <c r="R6" i="1"/>
  <c r="X6" i="1"/>
  <c r="Q6" i="1"/>
  <c r="F8" i="1"/>
  <c r="S8" i="1" s="1"/>
  <c r="S7" i="1"/>
  <c r="B6" i="2"/>
  <c r="P7" i="1"/>
  <c r="O7" i="1"/>
  <c r="W7" i="1" s="1"/>
  <c r="O8" i="1"/>
  <c r="C9" i="1"/>
  <c r="P8" i="1"/>
  <c r="D9" i="1" l="1"/>
  <c r="V9" i="1"/>
  <c r="R7" i="1"/>
  <c r="X7" i="1"/>
  <c r="Q7" i="1"/>
  <c r="Q8" i="1"/>
  <c r="X8" i="1"/>
  <c r="C7" i="2"/>
  <c r="O9" i="1"/>
  <c r="X9" i="1" s="1"/>
  <c r="W8" i="1"/>
  <c r="R8" i="1"/>
  <c r="B7" i="2"/>
  <c r="F9" i="1"/>
  <c r="C10" i="1"/>
  <c r="P9" i="1"/>
  <c r="D10" i="1" l="1"/>
  <c r="V10" i="1"/>
  <c r="Q9" i="1"/>
  <c r="C8" i="2"/>
  <c r="O10" i="1"/>
  <c r="X10" i="1" s="1"/>
  <c r="P10" i="1"/>
  <c r="C11" i="1"/>
  <c r="F10" i="1"/>
  <c r="B8" i="2"/>
  <c r="R9" i="1"/>
  <c r="S9" i="1"/>
  <c r="W9" i="1"/>
  <c r="D11" i="1" l="1"/>
  <c r="V11" i="1"/>
  <c r="Q10" i="1"/>
  <c r="W10" i="1"/>
  <c r="C9" i="2"/>
  <c r="O11" i="1"/>
  <c r="Q11" i="1" s="1"/>
  <c r="S10" i="1"/>
  <c r="R10" i="1"/>
  <c r="F11" i="1"/>
  <c r="C12" i="1"/>
  <c r="B9" i="2"/>
  <c r="P11" i="1"/>
  <c r="D12" i="1" l="1"/>
  <c r="V12" i="1"/>
  <c r="X11" i="1"/>
  <c r="W11" i="1"/>
  <c r="C10" i="2"/>
  <c r="O12" i="1"/>
  <c r="B10" i="2"/>
  <c r="F12" i="1"/>
  <c r="P12" i="1"/>
  <c r="C13" i="1"/>
  <c r="R11" i="1"/>
  <c r="S11" i="1"/>
  <c r="D13" i="1" l="1"/>
  <c r="V13" i="1"/>
  <c r="X12" i="1"/>
  <c r="Q12" i="1"/>
  <c r="C11" i="2"/>
  <c r="O13" i="1"/>
  <c r="P13" i="1"/>
  <c r="B11" i="2"/>
  <c r="F13" i="1"/>
  <c r="C14" i="1"/>
  <c r="S12" i="1"/>
  <c r="R12" i="1"/>
  <c r="W12" i="1"/>
  <c r="D14" i="1" l="1"/>
  <c r="V14" i="1"/>
  <c r="X13" i="1"/>
  <c r="Q13" i="1"/>
  <c r="C12" i="2"/>
  <c r="O14" i="1"/>
  <c r="Q14" i="1" s="1"/>
  <c r="F14" i="1"/>
  <c r="B12" i="2"/>
  <c r="P14" i="1"/>
  <c r="C15" i="1"/>
  <c r="S13" i="1"/>
  <c r="R13" i="1"/>
  <c r="W13" i="1"/>
  <c r="D15" i="1" l="1"/>
  <c r="P15" i="1" s="1"/>
  <c r="V15" i="1"/>
  <c r="X14" i="1"/>
  <c r="R14" i="1"/>
  <c r="S14" i="1"/>
  <c r="B13" i="2"/>
  <c r="C16" i="1"/>
  <c r="F15" i="1"/>
  <c r="W14" i="1"/>
  <c r="O15" i="1" l="1"/>
  <c r="C13" i="2"/>
  <c r="D16" i="1"/>
  <c r="O16" i="1" s="1"/>
  <c r="Q16" i="1" s="1"/>
  <c r="V16" i="1"/>
  <c r="W15" i="1"/>
  <c r="C14" i="2"/>
  <c r="P16" i="1"/>
  <c r="C17" i="1"/>
  <c r="B14" i="2"/>
  <c r="F16" i="1"/>
  <c r="R15" i="1"/>
  <c r="S15" i="1"/>
  <c r="D17" i="1" l="1"/>
  <c r="V17" i="1"/>
  <c r="Q15" i="1"/>
  <c r="X15" i="1"/>
  <c r="X16" i="1"/>
  <c r="C15" i="2"/>
  <c r="O17" i="1"/>
  <c r="Q17" i="1" s="1"/>
  <c r="W16" i="1"/>
  <c r="R16" i="1"/>
  <c r="S16" i="1"/>
  <c r="F17" i="1"/>
  <c r="C18" i="1"/>
  <c r="B15" i="2"/>
  <c r="P17" i="1"/>
  <c r="D18" i="1" l="1"/>
  <c r="V18" i="1"/>
  <c r="X17" i="1"/>
  <c r="C16" i="2"/>
  <c r="O18" i="1"/>
  <c r="Q18" i="1" s="1"/>
  <c r="F18" i="1"/>
  <c r="B16" i="2"/>
  <c r="P18" i="1"/>
  <c r="C19" i="1"/>
  <c r="S17" i="1"/>
  <c r="R17" i="1"/>
  <c r="W17" i="1"/>
  <c r="D19" i="1" l="1"/>
  <c r="V19" i="1"/>
  <c r="X18" i="1"/>
  <c r="C17" i="2"/>
  <c r="O19" i="1"/>
  <c r="Q19" i="1" s="1"/>
  <c r="R18" i="1"/>
  <c r="S18" i="1"/>
  <c r="F19" i="1"/>
  <c r="P19" i="1"/>
  <c r="C20" i="1"/>
  <c r="B17" i="2"/>
  <c r="W18" i="1"/>
  <c r="D20" i="1" l="1"/>
  <c r="V20" i="1"/>
  <c r="W19" i="1"/>
  <c r="X19" i="1"/>
  <c r="C18" i="2"/>
  <c r="O20" i="1"/>
  <c r="P20" i="1"/>
  <c r="C21" i="1"/>
  <c r="B18" i="2"/>
  <c r="F20" i="1"/>
  <c r="S19" i="1"/>
  <c r="R19" i="1"/>
  <c r="D21" i="1" l="1"/>
  <c r="V21" i="1"/>
  <c r="X20" i="1"/>
  <c r="Q20" i="1"/>
  <c r="C19" i="2"/>
  <c r="O21" i="1"/>
  <c r="X21" i="1" s="1"/>
  <c r="S20" i="1"/>
  <c r="R20" i="1"/>
  <c r="W20" i="1"/>
  <c r="B19" i="2"/>
  <c r="P21" i="1"/>
  <c r="C22" i="1"/>
  <c r="V22" i="1" s="1"/>
  <c r="F21" i="1"/>
  <c r="Q21" i="1" l="1"/>
  <c r="D22" i="1"/>
  <c r="P22" i="1" s="1"/>
  <c r="S21" i="1"/>
  <c r="R21" i="1"/>
  <c r="W21" i="1"/>
  <c r="B20" i="2"/>
  <c r="C23" i="1"/>
  <c r="F22" i="1"/>
  <c r="D23" i="1" l="1"/>
  <c r="V23" i="1"/>
  <c r="C21" i="2"/>
  <c r="O23" i="1"/>
  <c r="Q23" i="1" s="1"/>
  <c r="C20" i="2"/>
  <c r="O22" i="1"/>
  <c r="R22" i="1" s="1"/>
  <c r="S22" i="1"/>
  <c r="P23" i="1"/>
  <c r="B21" i="2"/>
  <c r="C24" i="1"/>
  <c r="F23" i="1"/>
  <c r="D24" i="1" l="1"/>
  <c r="P24" i="1" s="1"/>
  <c r="V24" i="1"/>
  <c r="W23" i="1"/>
  <c r="X23" i="1"/>
  <c r="X22" i="1"/>
  <c r="Q22" i="1"/>
  <c r="O24" i="1"/>
  <c r="W22" i="1"/>
  <c r="R23" i="1"/>
  <c r="S23" i="1"/>
  <c r="F24" i="1"/>
  <c r="C25" i="1"/>
  <c r="B22" i="2"/>
  <c r="C22" i="2" l="1"/>
  <c r="D25" i="1"/>
  <c r="V25" i="1"/>
  <c r="W24" i="1"/>
  <c r="C23" i="2"/>
  <c r="O25" i="1"/>
  <c r="Q25" i="1" s="1"/>
  <c r="Q24" i="1"/>
  <c r="X24" i="1"/>
  <c r="B23" i="2"/>
  <c r="X25" i="1"/>
  <c r="F25" i="1"/>
  <c r="W25" i="1" s="1"/>
  <c r="P25" i="1"/>
  <c r="C26" i="1"/>
  <c r="S24" i="1"/>
  <c r="R24" i="1"/>
  <c r="D26" i="1" l="1"/>
  <c r="O26" i="1" s="1"/>
  <c r="V26" i="1"/>
  <c r="C24" i="2"/>
  <c r="B24" i="2"/>
  <c r="F26" i="1"/>
  <c r="C27" i="1"/>
  <c r="S25" i="1"/>
  <c r="R25" i="1"/>
  <c r="D27" i="1" l="1"/>
  <c r="C25" i="2" s="1"/>
  <c r="V27" i="1"/>
  <c r="P26" i="1"/>
  <c r="X26" i="1"/>
  <c r="W26" i="1"/>
  <c r="Q26" i="1"/>
  <c r="R26" i="1"/>
  <c r="S26" i="1"/>
  <c r="F27" i="1"/>
  <c r="C28" i="1"/>
  <c r="B25" i="2"/>
  <c r="D28" i="1" l="1"/>
  <c r="O28" i="1" s="1"/>
  <c r="Q28" i="1" s="1"/>
  <c r="V28" i="1"/>
  <c r="S27" i="1"/>
  <c r="P27" i="1"/>
  <c r="O27" i="1"/>
  <c r="Q27" i="1" s="1"/>
  <c r="W27" i="1"/>
  <c r="C26" i="2"/>
  <c r="X27" i="1"/>
  <c r="R27" i="1"/>
  <c r="F28" i="1"/>
  <c r="C29" i="1"/>
  <c r="P28" i="1"/>
  <c r="B26" i="2"/>
  <c r="R28" i="1" l="1"/>
  <c r="D29" i="1"/>
  <c r="V29" i="1"/>
  <c r="C27" i="2"/>
  <c r="O29" i="1"/>
  <c r="Q29" i="1" s="1"/>
  <c r="W28" i="1"/>
  <c r="C30" i="1"/>
  <c r="D30" i="1" s="1"/>
  <c r="F29" i="1"/>
  <c r="P29" i="1"/>
  <c r="B27" i="2"/>
  <c r="S28" i="1"/>
  <c r="X28" i="1"/>
  <c r="R29" i="1" l="1"/>
  <c r="W29" i="1"/>
  <c r="C28" i="2"/>
  <c r="O30" i="1"/>
  <c r="W30" i="1" s="1"/>
  <c r="S29" i="1"/>
  <c r="X29" i="1"/>
  <c r="F30" i="1"/>
  <c r="P30" i="1"/>
  <c r="B28" i="2"/>
  <c r="C31" i="1"/>
  <c r="D31" i="1" s="1"/>
  <c r="Q30" i="1" l="1"/>
  <c r="C29" i="2"/>
  <c r="O31" i="1"/>
  <c r="F31" i="1"/>
  <c r="S31" i="1" s="1"/>
  <c r="U31" i="1" s="1"/>
  <c r="Y31" i="1" s="1"/>
  <c r="C32" i="1"/>
  <c r="D32" i="1" s="1"/>
  <c r="W31" i="1"/>
  <c r="Q31" i="1"/>
  <c r="X31" i="1"/>
  <c r="B29" i="2"/>
  <c r="P31" i="1"/>
  <c r="S30" i="1"/>
  <c r="U30" i="1" s="1"/>
  <c r="Y30" i="1" s="1"/>
  <c r="R30" i="1"/>
  <c r="X30" i="1"/>
  <c r="R31" i="1" l="1"/>
  <c r="C30" i="2"/>
  <c r="O32" i="1"/>
  <c r="W32" i="1" s="1"/>
  <c r="D29" i="2"/>
  <c r="Z31" i="1"/>
  <c r="E29" i="2" s="1"/>
  <c r="B30" i="2"/>
  <c r="P32" i="1"/>
  <c r="F32" i="1"/>
  <c r="S32" i="1" s="1"/>
  <c r="C33" i="1"/>
  <c r="D33" i="1" s="1"/>
  <c r="D28" i="2"/>
  <c r="Z30" i="1"/>
  <c r="E28" i="2" s="1"/>
  <c r="Q32" i="1" l="1"/>
  <c r="R32" i="1"/>
  <c r="U32" i="1"/>
  <c r="Y32" i="1" s="1"/>
  <c r="D30" i="2" s="1"/>
  <c r="C31" i="2"/>
  <c r="O33" i="1"/>
  <c r="W33" i="1" s="1"/>
  <c r="X32" i="1"/>
  <c r="P33" i="1"/>
  <c r="C34" i="1"/>
  <c r="D34" i="1" s="1"/>
  <c r="B31" i="2"/>
  <c r="F33" i="1"/>
  <c r="S33" i="1" s="1"/>
  <c r="Z32" i="1" l="1"/>
  <c r="E30" i="2" s="1"/>
  <c r="Q33" i="1"/>
  <c r="C32" i="2"/>
  <c r="O34" i="1"/>
  <c r="Q34" i="1" s="1"/>
  <c r="X33" i="1"/>
  <c r="R33" i="1"/>
  <c r="U33" i="1"/>
  <c r="Y33" i="1" s="1"/>
  <c r="Z33" i="1" s="1"/>
  <c r="E31" i="2" s="1"/>
  <c r="P34" i="1"/>
  <c r="B32" i="2"/>
  <c r="F34" i="1"/>
  <c r="S34" i="1" s="1"/>
  <c r="C35" i="1"/>
  <c r="D35" i="1" s="1"/>
  <c r="U34" i="1" l="1"/>
  <c r="Y34" i="1" s="1"/>
  <c r="Z34" i="1" s="1"/>
  <c r="E32" i="2" s="1"/>
  <c r="X34" i="1"/>
  <c r="D31" i="2"/>
  <c r="W34" i="1"/>
  <c r="C33" i="2"/>
  <c r="O35" i="1"/>
  <c r="W35" i="1" s="1"/>
  <c r="F35" i="1"/>
  <c r="S35" i="1" s="1"/>
  <c r="U35" i="1" s="1"/>
  <c r="Y35" i="1" s="1"/>
  <c r="B33" i="2"/>
  <c r="P35" i="1"/>
  <c r="C36" i="1"/>
  <c r="D36" i="1" s="1"/>
  <c r="R34" i="1"/>
  <c r="D32" i="2" l="1"/>
  <c r="R35" i="1"/>
  <c r="Q35" i="1"/>
  <c r="C34" i="2"/>
  <c r="O36" i="1"/>
  <c r="X35" i="1"/>
  <c r="B34" i="2"/>
  <c r="F36" i="1"/>
  <c r="S36" i="1" s="1"/>
  <c r="P36" i="1"/>
  <c r="C37" i="1"/>
  <c r="D37" i="1" s="1"/>
  <c r="D33" i="2"/>
  <c r="Z35" i="1"/>
  <c r="E33" i="2" s="1"/>
  <c r="X36" i="1" l="1"/>
  <c r="U36" i="1"/>
  <c r="Y36" i="1" s="1"/>
  <c r="Z36" i="1" s="1"/>
  <c r="E34" i="2" s="1"/>
  <c r="C35" i="2"/>
  <c r="O37" i="1"/>
  <c r="W37" i="1" s="1"/>
  <c r="W36" i="1"/>
  <c r="Q36" i="1"/>
  <c r="R36" i="1"/>
  <c r="B35" i="2"/>
  <c r="C38" i="1"/>
  <c r="D38" i="1" s="1"/>
  <c r="P37" i="1"/>
  <c r="F37" i="1"/>
  <c r="S37" i="1" s="1"/>
  <c r="U37" i="1" l="1"/>
  <c r="Y37" i="1" s="1"/>
  <c r="D35" i="2" s="1"/>
  <c r="Q37" i="1"/>
  <c r="D34" i="2"/>
  <c r="C36" i="2"/>
  <c r="O38" i="1"/>
  <c r="W38" i="1" s="1"/>
  <c r="P38" i="1"/>
  <c r="B36" i="2"/>
  <c r="C39" i="1"/>
  <c r="F38" i="1"/>
  <c r="S38" i="1" s="1"/>
  <c r="X37" i="1"/>
  <c r="R37" i="1"/>
  <c r="Z37" i="1" l="1"/>
  <c r="E35" i="2" s="1"/>
  <c r="U38" i="1"/>
  <c r="Y38" i="1" s="1"/>
  <c r="Z38" i="1" s="1"/>
  <c r="E36" i="2" s="1"/>
  <c r="X38" i="1"/>
  <c r="Q38" i="1"/>
  <c r="D39" i="1"/>
  <c r="C40" i="1"/>
  <c r="R38" i="1"/>
  <c r="F39" i="1"/>
  <c r="B37" i="2"/>
  <c r="D36" i="2" l="1"/>
  <c r="S39" i="1"/>
  <c r="C37" i="2"/>
  <c r="O39" i="1"/>
  <c r="P39" i="1"/>
  <c r="B38" i="2"/>
  <c r="D40" i="1"/>
  <c r="P40" i="1" s="1"/>
  <c r="C41" i="1"/>
  <c r="F40" i="1"/>
  <c r="S40" i="1" l="1"/>
  <c r="U39" i="1"/>
  <c r="Y39" i="1" s="1"/>
  <c r="Z39" i="1" s="1"/>
  <c r="E37" i="2" s="1"/>
  <c r="D41" i="1"/>
  <c r="P41" i="1" s="1"/>
  <c r="B39" i="2"/>
  <c r="C42" i="1"/>
  <c r="F41" i="1"/>
  <c r="C38" i="2"/>
  <c r="O40" i="1"/>
  <c r="R39" i="1"/>
  <c r="W39" i="1"/>
  <c r="X39" i="1"/>
  <c r="Q39" i="1"/>
  <c r="U40" i="1" l="1"/>
  <c r="Y40" i="1" s="1"/>
  <c r="Z40" i="1" s="1"/>
  <c r="E38" i="2" s="1"/>
  <c r="S41" i="1"/>
  <c r="D37" i="2"/>
  <c r="D38" i="2"/>
  <c r="B40" i="2"/>
  <c r="D42" i="1"/>
  <c r="P42" i="1" s="1"/>
  <c r="F42" i="1"/>
  <c r="C43" i="1"/>
  <c r="Q40" i="1"/>
  <c r="W40" i="1"/>
  <c r="R40" i="1"/>
  <c r="X40" i="1"/>
  <c r="C39" i="2"/>
  <c r="O41" i="1"/>
  <c r="T6" i="1" l="1" a="1"/>
  <c r="T6" i="1" s="1"/>
  <c r="U6" i="1" s="1"/>
  <c r="Y6" i="1" s="1"/>
  <c r="C40" i="2"/>
  <c r="O42" i="1"/>
  <c r="W41" i="1"/>
  <c r="U41" i="1"/>
  <c r="Y41" i="1" s="1"/>
  <c r="X41" i="1"/>
  <c r="Q41" i="1"/>
  <c r="T7" i="1" s="1" a="1"/>
  <c r="R41" i="1"/>
  <c r="B41" i="2"/>
  <c r="D43" i="1"/>
  <c r="P43" i="1" s="1"/>
  <c r="F43" i="1"/>
  <c r="C44" i="1"/>
  <c r="S42" i="1"/>
  <c r="Z6" i="1" l="1"/>
  <c r="E4" i="2" s="1"/>
  <c r="D4" i="2"/>
  <c r="U42" i="1"/>
  <c r="Y42" i="1" s="1"/>
  <c r="D40" i="2" s="1"/>
  <c r="S43" i="1"/>
  <c r="B42" i="2"/>
  <c r="D44" i="1"/>
  <c r="P44" i="1" s="1"/>
  <c r="F44" i="1"/>
  <c r="C45" i="1"/>
  <c r="Z41" i="1"/>
  <c r="E39" i="2" s="1"/>
  <c r="D39" i="2"/>
  <c r="Q42" i="1"/>
  <c r="R42" i="1"/>
  <c r="T8" i="1" s="1" a="1"/>
  <c r="X42" i="1"/>
  <c r="W42" i="1"/>
  <c r="C41" i="2"/>
  <c r="O43" i="1"/>
  <c r="T7" i="1"/>
  <c r="U7" i="1" s="1"/>
  <c r="Y7" i="1" s="1"/>
  <c r="Z42" i="1" l="1"/>
  <c r="E40" i="2" s="1"/>
  <c r="S44" i="1"/>
  <c r="Z7" i="1"/>
  <c r="E5" i="2" s="1"/>
  <c r="D5" i="2"/>
  <c r="T8" i="1"/>
  <c r="U8" i="1" s="1"/>
  <c r="Y8" i="1" s="1"/>
  <c r="X43" i="1"/>
  <c r="W43" i="1"/>
  <c r="R43" i="1"/>
  <c r="Q43" i="1"/>
  <c r="T9" i="1" s="1" a="1"/>
  <c r="U43" i="1"/>
  <c r="Y43" i="1" s="1"/>
  <c r="C42" i="2"/>
  <c r="O44" i="1"/>
  <c r="B43" i="2"/>
  <c r="D45" i="1"/>
  <c r="P45" i="1" s="1"/>
  <c r="F45" i="1"/>
  <c r="C46" i="1"/>
  <c r="U44" i="1" l="1"/>
  <c r="Y44" i="1" s="1"/>
  <c r="Z44" i="1" s="1"/>
  <c r="E42" i="2" s="1"/>
  <c r="S45" i="1"/>
  <c r="Z43" i="1"/>
  <c r="E41" i="2" s="1"/>
  <c r="D41" i="2"/>
  <c r="O45" i="1"/>
  <c r="C43" i="2"/>
  <c r="R44" i="1"/>
  <c r="X44" i="1"/>
  <c r="Q44" i="1"/>
  <c r="W44" i="1"/>
  <c r="T9" i="1"/>
  <c r="U9" i="1" s="1"/>
  <c r="Y9" i="1" s="1"/>
  <c r="B44" i="2"/>
  <c r="D46" i="1"/>
  <c r="P46" i="1" s="1"/>
  <c r="C47" i="1"/>
  <c r="F46" i="1"/>
  <c r="D6" i="2"/>
  <c r="Z8" i="1"/>
  <c r="E6" i="2" s="1"/>
  <c r="T10" i="1" l="1" a="1"/>
  <c r="T10" i="1"/>
  <c r="U10" i="1" s="1"/>
  <c r="Y10" i="1" s="1"/>
  <c r="Z10" i="1" s="1"/>
  <c r="E8" i="2" s="1"/>
  <c r="D42" i="2"/>
  <c r="D7" i="2"/>
  <c r="Z9" i="1"/>
  <c r="E7" i="2" s="1"/>
  <c r="S46" i="1"/>
  <c r="W45" i="1"/>
  <c r="Q45" i="1"/>
  <c r="U45" i="1"/>
  <c r="Y45" i="1" s="1"/>
  <c r="R45" i="1"/>
  <c r="X45" i="1"/>
  <c r="C44" i="2"/>
  <c r="O46" i="1"/>
  <c r="D47" i="1"/>
  <c r="B45" i="2"/>
  <c r="F47" i="1"/>
  <c r="S47" i="1" s="1"/>
  <c r="C48" i="1"/>
  <c r="T11" i="1" l="1" a="1"/>
  <c r="D8" i="2"/>
  <c r="U46" i="1"/>
  <c r="Y46" i="1" s="1"/>
  <c r="Z45" i="1"/>
  <c r="E43" i="2" s="1"/>
  <c r="D43" i="2"/>
  <c r="X46" i="1"/>
  <c r="Q46" i="1"/>
  <c r="W46" i="1"/>
  <c r="R46" i="1"/>
  <c r="B46" i="2"/>
  <c r="D48" i="1"/>
  <c r="P48" i="1" s="1"/>
  <c r="C49" i="1"/>
  <c r="F48" i="1"/>
  <c r="O47" i="1"/>
  <c r="C45" i="2"/>
  <c r="T11" i="1"/>
  <c r="U11" i="1" s="1"/>
  <c r="Y11" i="1" s="1"/>
  <c r="P47" i="1"/>
  <c r="T12" i="1" l="1" a="1"/>
  <c r="T12" i="1" s="1"/>
  <c r="U12" i="1" s="1"/>
  <c r="Y12" i="1" s="1"/>
  <c r="S48" i="1"/>
  <c r="R47" i="1"/>
  <c r="Q47" i="1"/>
  <c r="X47" i="1"/>
  <c r="W47" i="1"/>
  <c r="D9" i="2"/>
  <c r="Z11" i="1"/>
  <c r="E9" i="2" s="1"/>
  <c r="C46" i="2"/>
  <c r="O48" i="1"/>
  <c r="U47" i="1"/>
  <c r="Y47" i="1" s="1"/>
  <c r="Z46" i="1"/>
  <c r="E44" i="2" s="1"/>
  <c r="D44" i="2"/>
  <c r="D49" i="1"/>
  <c r="B47" i="2"/>
  <c r="F49" i="1"/>
  <c r="C50" i="1"/>
  <c r="Z12" i="1" l="1"/>
  <c r="E10" i="2" s="1"/>
  <c r="D10" i="2"/>
  <c r="T13" i="1" a="1"/>
  <c r="T13" i="1" s="1"/>
  <c r="U13" i="1" s="1"/>
  <c r="Y13" i="1" s="1"/>
  <c r="U48" i="1"/>
  <c r="Y48" i="1" s="1"/>
  <c r="Z48" i="1" s="1"/>
  <c r="E46" i="2" s="1"/>
  <c r="O49" i="1"/>
  <c r="C47" i="2"/>
  <c r="P49" i="1"/>
  <c r="B48" i="2"/>
  <c r="D50" i="1"/>
  <c r="P50" i="1" s="1"/>
  <c r="C51" i="1"/>
  <c r="F50" i="1"/>
  <c r="R48" i="1"/>
  <c r="X48" i="1"/>
  <c r="W48" i="1"/>
  <c r="Q48" i="1"/>
  <c r="S49" i="1"/>
  <c r="Z47" i="1"/>
  <c r="E45" i="2" s="1"/>
  <c r="D45" i="2"/>
  <c r="T14" i="1" l="1" a="1"/>
  <c r="T14" i="1" s="1"/>
  <c r="U14" i="1" s="1"/>
  <c r="Y14" i="1" s="1"/>
  <c r="D46" i="2"/>
  <c r="S50" i="1"/>
  <c r="C48" i="2"/>
  <c r="O50" i="1"/>
  <c r="B49" i="2"/>
  <c r="D51" i="1"/>
  <c r="P51" i="1" s="1"/>
  <c r="F51" i="1"/>
  <c r="S51" i="1" s="1"/>
  <c r="C52" i="1"/>
  <c r="R49" i="1"/>
  <c r="X49" i="1"/>
  <c r="U49" i="1"/>
  <c r="Y49" i="1" s="1"/>
  <c r="Q49" i="1"/>
  <c r="W49" i="1"/>
  <c r="D11" i="2"/>
  <c r="Z13" i="1"/>
  <c r="E11" i="2" s="1"/>
  <c r="T15" i="1" l="1" a="1"/>
  <c r="T15" i="1" s="1"/>
  <c r="U15" i="1" s="1"/>
  <c r="Y15" i="1" s="1"/>
  <c r="U50" i="1"/>
  <c r="Y50" i="1" s="1"/>
  <c r="Z50" i="1" s="1"/>
  <c r="E48" i="2" s="1"/>
  <c r="Z49" i="1"/>
  <c r="E47" i="2" s="1"/>
  <c r="D47" i="2"/>
  <c r="B50" i="2"/>
  <c r="D52" i="1"/>
  <c r="F52" i="1"/>
  <c r="C53" i="1"/>
  <c r="D12" i="2"/>
  <c r="Z14" i="1"/>
  <c r="E12" i="2" s="1"/>
  <c r="C49" i="2"/>
  <c r="O51" i="1"/>
  <c r="U51" i="1" s="1"/>
  <c r="Y51" i="1" s="1"/>
  <c r="W50" i="1"/>
  <c r="Q50" i="1"/>
  <c r="R50" i="1"/>
  <c r="T16" i="1" s="1" a="1"/>
  <c r="X50" i="1"/>
  <c r="D48" i="2" l="1"/>
  <c r="O52" i="1"/>
  <c r="C50" i="2"/>
  <c r="B51" i="2"/>
  <c r="D53" i="1"/>
  <c r="P53" i="1" s="1"/>
  <c r="F53" i="1"/>
  <c r="S53" i="1" s="1"/>
  <c r="C54" i="1"/>
  <c r="Z51" i="1"/>
  <c r="E49" i="2" s="1"/>
  <c r="D49" i="2"/>
  <c r="Q51" i="1"/>
  <c r="X51" i="1"/>
  <c r="W51" i="1"/>
  <c r="R51" i="1"/>
  <c r="S52" i="1"/>
  <c r="Z15" i="1"/>
  <c r="E13" i="2" s="1"/>
  <c r="D13" i="2"/>
  <c r="P52" i="1"/>
  <c r="T16" i="1"/>
  <c r="U16" i="1" s="1"/>
  <c r="Y16" i="1" s="1"/>
  <c r="T17" i="1" l="1" a="1"/>
  <c r="T17" i="1" s="1"/>
  <c r="U17" i="1" s="1"/>
  <c r="Y17" i="1" s="1"/>
  <c r="D15" i="2" s="1"/>
  <c r="O53" i="1"/>
  <c r="U53" i="1" s="1"/>
  <c r="Y53" i="1" s="1"/>
  <c r="C51" i="2"/>
  <c r="U52" i="1"/>
  <c r="Y52" i="1" s="1"/>
  <c r="B52" i="2"/>
  <c r="D54" i="1"/>
  <c r="C55" i="1"/>
  <c r="F54" i="1"/>
  <c r="D14" i="2"/>
  <c r="Z16" i="1"/>
  <c r="E14" i="2" s="1"/>
  <c r="W52" i="1"/>
  <c r="R52" i="1"/>
  <c r="Q52" i="1"/>
  <c r="X52" i="1"/>
  <c r="T18" i="1" l="1" a="1"/>
  <c r="T18" i="1" s="1"/>
  <c r="U18" i="1" s="1"/>
  <c r="Y18" i="1" s="1"/>
  <c r="Z17" i="1"/>
  <c r="E15" i="2" s="1"/>
  <c r="C52" i="2"/>
  <c r="O54" i="1"/>
  <c r="Z52" i="1"/>
  <c r="E50" i="2" s="1"/>
  <c r="D50" i="2"/>
  <c r="S54" i="1"/>
  <c r="Q53" i="1"/>
  <c r="R53" i="1"/>
  <c r="X53" i="1"/>
  <c r="W53" i="1"/>
  <c r="P54" i="1"/>
  <c r="Z53" i="1"/>
  <c r="E51" i="2" s="1"/>
  <c r="D51" i="2"/>
  <c r="D55" i="1"/>
  <c r="P55" i="1" s="1"/>
  <c r="B53" i="2"/>
  <c r="F55" i="1"/>
  <c r="T19" i="1" l="1" a="1"/>
  <c r="T19" i="1" s="1"/>
  <c r="U19" i="1" s="1"/>
  <c r="Y19" i="1" s="1"/>
  <c r="S55" i="1"/>
  <c r="D16" i="2"/>
  <c r="Z18" i="1"/>
  <c r="E16" i="2" s="1"/>
  <c r="W54" i="1"/>
  <c r="Q54" i="1"/>
  <c r="R54" i="1"/>
  <c r="T20" i="1" s="1" a="1"/>
  <c r="X54" i="1"/>
  <c r="U54" i="1"/>
  <c r="Y54" i="1" s="1"/>
  <c r="O55" i="1"/>
  <c r="C53" i="2"/>
  <c r="Z54" i="1" l="1"/>
  <c r="E52" i="2" s="1"/>
  <c r="D52" i="2"/>
  <c r="X55" i="1"/>
  <c r="W55" i="1"/>
  <c r="Q55" i="1"/>
  <c r="T52" i="1" s="1" a="1"/>
  <c r="U55" i="1"/>
  <c r="Y55" i="1" s="1"/>
  <c r="R55" i="1"/>
  <c r="Z19" i="1"/>
  <c r="E17" i="2" s="1"/>
  <c r="D17" i="2"/>
  <c r="T20" i="1"/>
  <c r="U20" i="1" s="1"/>
  <c r="Y20" i="1" s="1"/>
  <c r="T51" i="1" l="1" a="1"/>
  <c r="T51" i="1" s="1"/>
  <c r="T54" i="1" a="1"/>
  <c r="T23" i="1" a="1"/>
  <c r="T26" i="1" a="1"/>
  <c r="T55" i="1" a="1"/>
  <c r="T22" i="1" a="1"/>
  <c r="T21" i="1" a="1"/>
  <c r="T25" i="1" a="1"/>
  <c r="T25" i="1" s="1"/>
  <c r="U25" i="1" s="1"/>
  <c r="Y25" i="1" s="1"/>
  <c r="T24" i="1" a="1"/>
  <c r="T24" i="1" s="1"/>
  <c r="U24" i="1" s="1"/>
  <c r="Y24" i="1" s="1"/>
  <c r="T29" i="1" a="1"/>
  <c r="T28" i="1" a="1"/>
  <c r="T27" i="1" a="1"/>
  <c r="T31" i="1" a="1"/>
  <c r="T30" i="1" a="1"/>
  <c r="T33" i="1" a="1"/>
  <c r="T34" i="1" a="1"/>
  <c r="T34" i="1" s="1"/>
  <c r="T32" i="1" a="1"/>
  <c r="T32" i="1" s="1"/>
  <c r="T35" i="1" a="1"/>
  <c r="T36" i="1" a="1"/>
  <c r="T37" i="1" a="1"/>
  <c r="T37" i="1" s="1"/>
  <c r="T38" i="1" a="1"/>
  <c r="T40" i="1" a="1"/>
  <c r="T39" i="1" a="1"/>
  <c r="T41" i="1" a="1"/>
  <c r="T41" i="1" s="1"/>
  <c r="T44" i="1" a="1"/>
  <c r="T44" i="1" s="1"/>
  <c r="T43" i="1" a="1"/>
  <c r="T42" i="1" a="1"/>
  <c r="T46" i="1" a="1"/>
  <c r="T46" i="1" s="1"/>
  <c r="T45" i="1" a="1"/>
  <c r="T47" i="1" a="1"/>
  <c r="T50" i="1" a="1"/>
  <c r="T50" i="1" s="1"/>
  <c r="T48" i="1" a="1"/>
  <c r="T48" i="1" s="1"/>
  <c r="T49" i="1" a="1"/>
  <c r="T49" i="1" s="1"/>
  <c r="T53" i="1" a="1"/>
  <c r="T52" i="1"/>
  <c r="T30" i="1"/>
  <c r="T36" i="1"/>
  <c r="T53" i="1"/>
  <c r="Z55" i="1"/>
  <c r="E53" i="2" s="1"/>
  <c r="D53" i="2"/>
  <c r="T55" i="1"/>
  <c r="T33" i="1"/>
  <c r="T29" i="1"/>
  <c r="U29" i="1" s="1"/>
  <c r="Y29" i="1" s="1"/>
  <c r="T39" i="1"/>
  <c r="T31" i="1"/>
  <c r="T38" i="1"/>
  <c r="T26" i="1"/>
  <c r="U26" i="1" s="1"/>
  <c r="Y26" i="1" s="1"/>
  <c r="T22" i="1"/>
  <c r="U22" i="1" s="1"/>
  <c r="Y22" i="1" s="1"/>
  <c r="T27" i="1"/>
  <c r="U27" i="1" s="1"/>
  <c r="Y27" i="1" s="1"/>
  <c r="T35" i="1"/>
  <c r="T21" i="1"/>
  <c r="U21" i="1" s="1"/>
  <c r="Y21" i="1" s="1"/>
  <c r="T42" i="1"/>
  <c r="T28" i="1"/>
  <c r="U28" i="1" s="1"/>
  <c r="Y28" i="1" s="1"/>
  <c r="T40" i="1"/>
  <c r="T23" i="1"/>
  <c r="U23" i="1" s="1"/>
  <c r="Y23" i="1" s="1"/>
  <c r="T43" i="1"/>
  <c r="T45" i="1"/>
  <c r="T47" i="1"/>
  <c r="D18" i="2"/>
  <c r="Z20" i="1"/>
  <c r="E18" i="2" s="1"/>
  <c r="T54" i="1"/>
  <c r="Z25" i="1" l="1"/>
  <c r="E23" i="2" s="1"/>
  <c r="D23" i="2"/>
  <c r="Z21" i="1"/>
  <c r="E19" i="2" s="1"/>
  <c r="D19" i="2"/>
  <c r="D25" i="2"/>
  <c r="Z27" i="1"/>
  <c r="E25" i="2" s="1"/>
  <c r="D20" i="2"/>
  <c r="Z22" i="1"/>
  <c r="E20" i="2" s="1"/>
  <c r="Z29" i="1"/>
  <c r="E27" i="2" s="1"/>
  <c r="D27" i="2"/>
  <c r="D21" i="2"/>
  <c r="Z23" i="1"/>
  <c r="E21" i="2" s="1"/>
  <c r="D24" i="2"/>
  <c r="Z26" i="1"/>
  <c r="E24" i="2" s="1"/>
  <c r="Z24" i="1"/>
  <c r="D22" i="2"/>
  <c r="Z28" i="1"/>
  <c r="E26" i="2" s="1"/>
  <c r="D26" i="2"/>
  <c r="AA24" i="1" l="1"/>
  <c r="E22" i="2"/>
</calcChain>
</file>

<file path=xl/sharedStrings.xml><?xml version="1.0" encoding="utf-8"?>
<sst xmlns="http://schemas.openxmlformats.org/spreadsheetml/2006/main" count="100" uniqueCount="52">
  <si>
    <t>Step</t>
  </si>
  <si>
    <t>P1</t>
  </si>
  <si>
    <t>cp</t>
  </si>
  <si>
    <t>cv</t>
  </si>
  <si>
    <t>heat capacity ratio</t>
  </si>
  <si>
    <t>p*</t>
  </si>
  <si>
    <t>https://www.ohio.edu/mechanical/thermo/property_tables/gas/idealGas.html</t>
  </si>
  <si>
    <t>Cd</t>
  </si>
  <si>
    <t>Orifice</t>
  </si>
  <si>
    <t>Temp</t>
  </si>
  <si>
    <t>Density</t>
  </si>
  <si>
    <t>kg/cu.m</t>
  </si>
  <si>
    <t>mm</t>
  </si>
  <si>
    <t>Pressure Abs</t>
  </si>
  <si>
    <t>mass kg/s</t>
  </si>
  <si>
    <t>y</t>
  </si>
  <si>
    <t>P0</t>
  </si>
  <si>
    <t>T0</t>
  </si>
  <si>
    <t>p0</t>
  </si>
  <si>
    <t>P0.crit</t>
  </si>
  <si>
    <t>Critical pressure</t>
  </si>
  <si>
    <t>Condition</t>
  </si>
  <si>
    <t>P1/P2</t>
  </si>
  <si>
    <t>upstream</t>
  </si>
  <si>
    <t>downstream</t>
  </si>
  <si>
    <t>m (sonic)</t>
  </si>
  <si>
    <t>m (total)</t>
  </si>
  <si>
    <t>m (subsonic)</t>
  </si>
  <si>
    <t>OrifD</t>
  </si>
  <si>
    <t>OrifA</t>
  </si>
  <si>
    <t>SupD</t>
  </si>
  <si>
    <t>&lt;eng tool box</t>
  </si>
  <si>
    <t>kg/sec</t>
  </si>
  <si>
    <t>BarA</t>
  </si>
  <si>
    <t>C</t>
  </si>
  <si>
    <t>m.sq</t>
  </si>
  <si>
    <t>value</t>
  </si>
  <si>
    <t>ratio</t>
  </si>
  <si>
    <t>volumetric</t>
  </si>
  <si>
    <t>L/min</t>
  </si>
  <si>
    <t>if crit</t>
  </si>
  <si>
    <t>if subso</t>
  </si>
  <si>
    <t>net</t>
  </si>
  <si>
    <t>sonic</t>
  </si>
  <si>
    <t>Live</t>
  </si>
  <si>
    <t>Recorded</t>
  </si>
  <si>
    <t>g/l</t>
  </si>
  <si>
    <t>mdot = (A * pt/sqrt[Tt]) * sqrt(gam/R) * [(gam + 1)/2]^-[(gam + 1)/(gam - 1)/2]</t>
  </si>
  <si>
    <t>1 + 0.0045P</t>
  </si>
  <si>
    <t>engTB</t>
  </si>
  <si>
    <t>chemeur</t>
  </si>
  <si>
    <t>alternate method….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</si>
</sst>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Fill="1"/>
    <xf numFmtId="164" fontId="0" fillId="0" borderId="0" xfId="0" applyNumberFormat="1"/>
    <xf numFmtId="164" fontId="0" fillId="0" borderId="0" xfId="0" applyNumberFormat="1" applyAlignment="1">
      <alignment wrapText="1"/>
    </xf>
    <xf numFmtId="2" fontId="0" fillId="0" borderId="0" xfId="0" applyNumberFormat="1"/>
    <xf numFmtId="0" fontId="1" fillId="2" borderId="0" xfId="0" applyFont="1" applyFill="1"/>
    <xf numFmtId="0" fontId="1" fillId="0" borderId="0" xfId="0" applyFont="1"/>
    <xf numFmtId="0" fontId="0" fillId="0" borderId="0" xfId="0" applyAlignment="1">
      <alignment horizontal="center"/>
    </xf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0" borderId="5" xfId="0" applyFont="1" applyBorder="1"/>
    <xf numFmtId="0" fontId="1" fillId="0" borderId="8" xfId="0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142875</xdr:colOff>
      <xdr:row>3</xdr:row>
      <xdr:rowOff>123825</xdr:rowOff>
    </xdr:from>
    <xdr:to>
      <xdr:col>31</xdr:col>
      <xdr:colOff>600075</xdr:colOff>
      <xdr:row>6</xdr:row>
      <xdr:rowOff>38100</xdr:rowOff>
    </xdr:to>
    <xdr:pic>
      <xdr:nvPicPr>
        <xdr:cNvPr id="4" name="Picture 3" descr="Q\;=\;C\;A\;P\;\sqrt{\bigg(\frac{\;\,k\;M}{Z\;R\;T}\bigg)\bigg(\frac{2}{k+1}\bigg)^{(k+1)/(k-1)}}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5575" y="704850"/>
          <a:ext cx="35052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4"/>
  <sheetViews>
    <sheetView tabSelected="1" topLeftCell="E1" zoomScaleNormal="100" workbookViewId="0">
      <selection activeCell="T2" sqref="T2"/>
    </sheetView>
  </sheetViews>
  <sheetFormatPr defaultRowHeight="15" x14ac:dyDescent="0.25"/>
  <cols>
    <col min="6" max="6" width="14.28515625" customWidth="1"/>
    <col min="13" max="13" width="11" bestFit="1" customWidth="1"/>
    <col min="14" max="14" width="12" bestFit="1" customWidth="1"/>
    <col min="17" max="17" width="11" bestFit="1" customWidth="1"/>
    <col min="18" max="22" width="11" customWidth="1"/>
    <col min="23" max="23" width="12" bestFit="1" customWidth="1"/>
    <col min="24" max="24" width="9.7109375" customWidth="1"/>
    <col min="25" max="25" width="12" bestFit="1" customWidth="1"/>
    <col min="26" max="26" width="11" customWidth="1"/>
  </cols>
  <sheetData>
    <row r="1" spans="2:30" x14ac:dyDescent="0.25">
      <c r="F1">
        <f>F6*1000*1000</f>
        <v>35.693092940352372</v>
      </c>
      <c r="G1" t="s">
        <v>46</v>
      </c>
      <c r="O1" t="s">
        <v>48</v>
      </c>
      <c r="S1">
        <f>V6/F6</f>
        <v>60.97505141952189</v>
      </c>
      <c r="V1" t="s">
        <v>47</v>
      </c>
    </row>
    <row r="2" spans="2:30" x14ac:dyDescent="0.25">
      <c r="C2" t="s">
        <v>23</v>
      </c>
      <c r="D2" t="s">
        <v>24</v>
      </c>
      <c r="S2">
        <f>(V6/F6)*1000*60</f>
        <v>3658503.0851713135</v>
      </c>
    </row>
    <row r="3" spans="2:30" ht="15.75" thickBot="1" x14ac:dyDescent="0.3">
      <c r="C3" s="11" t="s">
        <v>13</v>
      </c>
      <c r="D3" s="11"/>
      <c r="E3" s="3" t="s">
        <v>9</v>
      </c>
      <c r="F3" s="3" t="s">
        <v>10</v>
      </c>
      <c r="G3" s="11" t="s">
        <v>4</v>
      </c>
      <c r="H3" s="11"/>
      <c r="I3" s="11"/>
      <c r="J3" s="11" t="s">
        <v>8</v>
      </c>
      <c r="K3" s="11"/>
      <c r="L3" s="11"/>
      <c r="M3" s="11"/>
      <c r="N3" s="11" t="s">
        <v>20</v>
      </c>
      <c r="O3" s="11"/>
      <c r="P3" s="11"/>
      <c r="Q3" s="11"/>
      <c r="R3" s="3"/>
      <c r="S3" s="3"/>
      <c r="T3" s="3"/>
      <c r="U3" s="3"/>
      <c r="V3" s="3"/>
      <c r="W3" s="11" t="s">
        <v>14</v>
      </c>
      <c r="X3" s="11"/>
      <c r="Y3" s="11"/>
      <c r="Z3" s="3"/>
    </row>
    <row r="4" spans="2:30" x14ac:dyDescent="0.25">
      <c r="B4" t="s">
        <v>0</v>
      </c>
      <c r="C4" s="4" t="s">
        <v>16</v>
      </c>
      <c r="D4" s="4" t="s">
        <v>1</v>
      </c>
      <c r="E4" s="4" t="s">
        <v>17</v>
      </c>
      <c r="F4" s="1" t="s">
        <v>18</v>
      </c>
      <c r="G4" s="2" t="s">
        <v>2</v>
      </c>
      <c r="H4" s="2" t="s">
        <v>3</v>
      </c>
      <c r="I4" s="2" t="s">
        <v>15</v>
      </c>
      <c r="J4" s="2" t="s">
        <v>7</v>
      </c>
      <c r="K4" s="2" t="s">
        <v>30</v>
      </c>
      <c r="L4" s="2" t="s">
        <v>28</v>
      </c>
      <c r="M4" s="2" t="s">
        <v>29</v>
      </c>
      <c r="N4" s="1" t="s">
        <v>5</v>
      </c>
      <c r="O4" s="1" t="s">
        <v>19</v>
      </c>
      <c r="P4" s="1" t="s">
        <v>22</v>
      </c>
      <c r="Q4" s="1" t="s">
        <v>21</v>
      </c>
      <c r="R4" s="25" t="s">
        <v>51</v>
      </c>
      <c r="S4" s="26"/>
      <c r="T4" s="26"/>
      <c r="U4" s="27"/>
      <c r="V4" s="21"/>
      <c r="W4" s="9" t="s">
        <v>25</v>
      </c>
      <c r="X4" s="9" t="s">
        <v>27</v>
      </c>
      <c r="Y4" s="1" t="s">
        <v>26</v>
      </c>
      <c r="Z4" s="1" t="s">
        <v>38</v>
      </c>
    </row>
    <row r="5" spans="2:30" x14ac:dyDescent="0.25">
      <c r="C5" s="4" t="s">
        <v>33</v>
      </c>
      <c r="D5" s="4" t="s">
        <v>33</v>
      </c>
      <c r="E5" s="4" t="s">
        <v>34</v>
      </c>
      <c r="F5" s="1" t="s">
        <v>11</v>
      </c>
      <c r="G5" s="2"/>
      <c r="H5" s="2"/>
      <c r="I5" s="2"/>
      <c r="J5" s="2"/>
      <c r="K5" s="2" t="s">
        <v>12</v>
      </c>
      <c r="L5" s="2" t="s">
        <v>12</v>
      </c>
      <c r="M5" s="2" t="s">
        <v>35</v>
      </c>
      <c r="N5" s="1" t="s">
        <v>36</v>
      </c>
      <c r="O5" s="1" t="s">
        <v>33</v>
      </c>
      <c r="P5" s="1" t="s">
        <v>37</v>
      </c>
      <c r="Q5" s="1"/>
      <c r="R5" s="12" t="s">
        <v>40</v>
      </c>
      <c r="S5" s="13" t="s">
        <v>41</v>
      </c>
      <c r="T5" s="13" t="s">
        <v>43</v>
      </c>
      <c r="U5" s="14" t="s">
        <v>42</v>
      </c>
      <c r="V5" s="22" t="s">
        <v>50</v>
      </c>
      <c r="W5" s="9" t="s">
        <v>49</v>
      </c>
      <c r="X5" s="9" t="s">
        <v>32</v>
      </c>
      <c r="Y5" s="1" t="s">
        <v>32</v>
      </c>
      <c r="Z5" s="1" t="s">
        <v>39</v>
      </c>
    </row>
    <row r="6" spans="2:30" x14ac:dyDescent="0.25">
      <c r="B6">
        <v>1</v>
      </c>
      <c r="C6">
        <v>200</v>
      </c>
      <c r="D6">
        <f>(C6/50)*B6</f>
        <v>4</v>
      </c>
      <c r="E6">
        <v>0</v>
      </c>
      <c r="F6" s="5">
        <f t="shared" ref="F6" si="0">((4*C6)/(0.0821*(E6+273)))/1000/1000</f>
        <v>3.5693092940352373E-5</v>
      </c>
      <c r="G6" s="6">
        <v>5.1925999999999997</v>
      </c>
      <c r="H6" s="7">
        <v>3.1156000000000001</v>
      </c>
      <c r="I6" s="6">
        <f>G6/H6</f>
        <v>1.6666452689690587</v>
      </c>
      <c r="J6">
        <v>0.6</v>
      </c>
      <c r="K6">
        <v>5</v>
      </c>
      <c r="L6">
        <v>0.5</v>
      </c>
      <c r="M6">
        <f>PI()*(L6/1000/2)^2</f>
        <v>1.9634954084936206E-7</v>
      </c>
      <c r="N6">
        <f>(2/(I6+1))^(I6/(I6-1))</f>
        <v>0.48714231475475162</v>
      </c>
      <c r="O6">
        <f t="shared" ref="O6:O21" si="1">D6/N6</f>
        <v>8.2111528373669866</v>
      </c>
      <c r="P6" s="8">
        <f>C6/D6</f>
        <v>50</v>
      </c>
      <c r="Q6" t="str">
        <f t="shared" ref="Q6:Q21" si="2">IF(C6&gt;O6,"SONIC","SUBSONIC")</f>
        <v>SONIC</v>
      </c>
      <c r="R6" s="15">
        <f t="shared" ref="R6:R26" si="3">(J6*(PI()/4)*((L6/1000)^2)*F6*(2*(((O6-D6)*100000))/(F6*(1-(L6/K6)^4)))^0.5)</f>
        <v>6.4596717142810577E-7</v>
      </c>
      <c r="S6" s="16">
        <f t="shared" ref="S6:S39" si="4">(J6*(PI()/4)*((L6/1000)^2)*F6*(2*(((C6-D6)*100000))/(F6*(1-(L6/K6)^4)))^0.5)</f>
        <v>4.4069485590881869E-6</v>
      </c>
      <c r="T6" s="16">
        <f t="array" ref="T6">MAX((Q6:Q40="SONIC")*R6:R40)</f>
        <v>3.1645799211756158E-6</v>
      </c>
      <c r="U6" s="17">
        <f>IF(C6&gt;O6,T6,S6)</f>
        <v>3.1645799211756158E-6</v>
      </c>
      <c r="V6" s="23">
        <f>(J6*M6*C6*100000)*SQRT(((I6*4.003)/((1+0.0045*0.1*C6)*8314.5*(E6+273)))*(2/(I6+1))^((I6+1)/(I6-1)))</f>
        <v>2.1763881773597597E-3</v>
      </c>
      <c r="W6" s="10">
        <f t="shared" ref="W6:W37" si="5">IF(C6&gt;O6,(J6*M6)*(SQRT(I6*F6*C6*((2/I6+1)^((I6+1)/(I6-1))))),0)</f>
        <v>6.2198190113713697E-8</v>
      </c>
      <c r="X6" s="10">
        <f t="shared" ref="X6:X37" si="6">IF(C6&gt;O6,0,(J6*(PI()/4)*((L6/1000)^2)*F6*(2*(((C6-D6)*100000))/(F6*(1-(L6/K6)^4)))^0.5))</f>
        <v>0</v>
      </c>
      <c r="Y6">
        <f t="shared" ref="Y6:Y27" si="7">U6</f>
        <v>3.1645799211756158E-6</v>
      </c>
      <c r="Z6">
        <f t="shared" ref="Z6:Z37" si="8">(Y6/F6)*1000*60</f>
        <v>5319.6509360464088</v>
      </c>
    </row>
    <row r="7" spans="2:30" x14ac:dyDescent="0.25">
      <c r="B7">
        <v>2</v>
      </c>
      <c r="C7">
        <f>C6</f>
        <v>200</v>
      </c>
      <c r="D7">
        <f t="shared" ref="D7:D55" si="9">(C7/50)*B7</f>
        <v>8</v>
      </c>
      <c r="E7">
        <v>0</v>
      </c>
      <c r="F7" s="5">
        <f>((4*C7)/(0.0821*(E7+273)))/1000/1000</f>
        <v>3.5693092940352373E-5</v>
      </c>
      <c r="G7" s="6">
        <v>5.1925999999999997</v>
      </c>
      <c r="H7" s="7">
        <v>3.1156000000000001</v>
      </c>
      <c r="I7" s="6">
        <f t="shared" ref="I7:I15" si="10">G7/H7</f>
        <v>1.6666452689690587</v>
      </c>
      <c r="J7">
        <v>0.6</v>
      </c>
      <c r="K7">
        <v>5</v>
      </c>
      <c r="L7">
        <v>0.5</v>
      </c>
      <c r="M7">
        <f t="shared" ref="M7:M55" si="11">PI()*(L7/1000/2)^2</f>
        <v>1.9634954084936206E-7</v>
      </c>
      <c r="N7">
        <f t="shared" ref="N7:N21" si="12">(2/(I7+1))^(I7/(I7-1))</f>
        <v>0.48714231475475162</v>
      </c>
      <c r="O7">
        <f t="shared" si="1"/>
        <v>16.422305674733973</v>
      </c>
      <c r="P7" s="8">
        <f t="shared" ref="P7:P21" si="13">C7/D7</f>
        <v>25</v>
      </c>
      <c r="Q7" t="str">
        <f t="shared" si="2"/>
        <v>SONIC</v>
      </c>
      <c r="R7" s="15">
        <f t="shared" si="3"/>
        <v>9.1353553468141319E-7</v>
      </c>
      <c r="S7" s="16">
        <f t="shared" si="4"/>
        <v>4.3617478918189685E-6</v>
      </c>
      <c r="T7" s="16">
        <f t="array" ref="T7">MAX((Q7:Q41="SONIC")*R7:R41)</f>
        <v>3.1645799211756158E-6</v>
      </c>
      <c r="U7" s="17">
        <f t="shared" ref="U7:U39" si="14">IF(C7&gt;O7,T7,S7)</f>
        <v>3.1645799211756158E-6</v>
      </c>
      <c r="V7" s="23">
        <f t="shared" ref="V7:V29" si="15">(J7*M7*C7*100000)*SQRT(((I7*4.003)/((1+0.0045*0.1*C7)*8314.5*(E7+273)))*(2/(I7+1))^((I7+1)/(I7-1)))</f>
        <v>2.1763881773597597E-3</v>
      </c>
      <c r="W7" s="10">
        <f t="shared" si="5"/>
        <v>6.2198190113713697E-8</v>
      </c>
      <c r="X7" s="10">
        <f t="shared" si="6"/>
        <v>0</v>
      </c>
      <c r="Y7">
        <f t="shared" si="7"/>
        <v>3.1645799211756158E-6</v>
      </c>
      <c r="Z7">
        <f t="shared" si="8"/>
        <v>5319.6509360464088</v>
      </c>
    </row>
    <row r="8" spans="2:30" x14ac:dyDescent="0.25">
      <c r="B8">
        <v>3</v>
      </c>
      <c r="C8">
        <f t="shared" ref="C8:C39" si="16">C7</f>
        <v>200</v>
      </c>
      <c r="D8">
        <f t="shared" si="9"/>
        <v>12</v>
      </c>
      <c r="E8">
        <v>0</v>
      </c>
      <c r="F8" s="5">
        <f t="shared" ref="F8:F21" si="17">((4*C8)/(0.0821*(E8+273)))/1000/1000</f>
        <v>3.5693092940352373E-5</v>
      </c>
      <c r="G8" s="6">
        <v>5.1925999999999997</v>
      </c>
      <c r="H8" s="7">
        <v>3.1156000000000001</v>
      </c>
      <c r="I8" s="6">
        <f t="shared" si="10"/>
        <v>1.6666452689690587</v>
      </c>
      <c r="J8">
        <v>0.6</v>
      </c>
      <c r="K8">
        <v>5</v>
      </c>
      <c r="L8">
        <v>0.5</v>
      </c>
      <c r="M8">
        <f t="shared" si="11"/>
        <v>1.9634954084936206E-7</v>
      </c>
      <c r="N8">
        <f t="shared" si="12"/>
        <v>0.48714231475475162</v>
      </c>
      <c r="O8">
        <f t="shared" si="1"/>
        <v>24.633458512100958</v>
      </c>
      <c r="P8" s="8">
        <f t="shared" si="13"/>
        <v>16.666666666666668</v>
      </c>
      <c r="Q8" t="str">
        <f t="shared" si="2"/>
        <v>SONIC</v>
      </c>
      <c r="R8" s="15">
        <f t="shared" si="3"/>
        <v>1.1188479609350338E-6</v>
      </c>
      <c r="S8" s="16">
        <f t="shared" si="4"/>
        <v>4.3160738804062406E-6</v>
      </c>
      <c r="T8" s="16">
        <f t="array" ref="T8">MAX((Q8:Q42="SONIC")*R8:R42)</f>
        <v>3.1645799211756158E-6</v>
      </c>
      <c r="U8" s="17">
        <f t="shared" si="14"/>
        <v>3.1645799211756158E-6</v>
      </c>
      <c r="V8" s="23">
        <f t="shared" si="15"/>
        <v>2.1763881773597597E-3</v>
      </c>
      <c r="W8" s="10">
        <f t="shared" si="5"/>
        <v>6.2198190113713697E-8</v>
      </c>
      <c r="X8" s="10">
        <f t="shared" si="6"/>
        <v>0</v>
      </c>
      <c r="Y8">
        <f t="shared" si="7"/>
        <v>3.1645799211756158E-6</v>
      </c>
      <c r="Z8">
        <f t="shared" si="8"/>
        <v>5319.6509360464088</v>
      </c>
    </row>
    <row r="9" spans="2:30" x14ac:dyDescent="0.25">
      <c r="B9">
        <v>4</v>
      </c>
      <c r="C9">
        <f t="shared" si="16"/>
        <v>200</v>
      </c>
      <c r="D9">
        <f t="shared" si="9"/>
        <v>16</v>
      </c>
      <c r="E9">
        <v>0</v>
      </c>
      <c r="F9" s="5">
        <f t="shared" si="17"/>
        <v>3.5693092940352373E-5</v>
      </c>
      <c r="G9" s="6">
        <v>5.1925999999999997</v>
      </c>
      <c r="H9" s="7">
        <v>3.1156000000000001</v>
      </c>
      <c r="I9" s="6">
        <f t="shared" si="10"/>
        <v>1.6666452689690587</v>
      </c>
      <c r="J9">
        <v>0.6</v>
      </c>
      <c r="K9">
        <v>5</v>
      </c>
      <c r="L9">
        <v>0.5</v>
      </c>
      <c r="M9">
        <f t="shared" si="11"/>
        <v>1.9634954084936206E-7</v>
      </c>
      <c r="N9">
        <f t="shared" si="12"/>
        <v>0.48714231475475162</v>
      </c>
      <c r="O9">
        <f t="shared" si="1"/>
        <v>32.844611349467947</v>
      </c>
      <c r="P9" s="8">
        <f t="shared" si="13"/>
        <v>12.5</v>
      </c>
      <c r="Q9" t="str">
        <f t="shared" si="2"/>
        <v>SONIC</v>
      </c>
      <c r="R9" s="15">
        <f t="shared" si="3"/>
        <v>1.2919343428562115E-6</v>
      </c>
      <c r="S9" s="16">
        <f t="shared" si="4"/>
        <v>4.2699113351992151E-6</v>
      </c>
      <c r="T9" s="16">
        <f t="array" ref="T9">MAX((Q9:Q43="SONIC")*R9:R43)</f>
        <v>3.1645799211756158E-6</v>
      </c>
      <c r="U9" s="17">
        <f t="shared" si="14"/>
        <v>3.1645799211756158E-6</v>
      </c>
      <c r="V9" s="23">
        <f t="shared" si="15"/>
        <v>2.1763881773597597E-3</v>
      </c>
      <c r="W9" s="10">
        <f t="shared" si="5"/>
        <v>6.2198190113713697E-8</v>
      </c>
      <c r="X9" s="10">
        <f t="shared" si="6"/>
        <v>0</v>
      </c>
      <c r="Y9">
        <f t="shared" si="7"/>
        <v>3.1645799211756158E-6</v>
      </c>
      <c r="Z9">
        <f t="shared" si="8"/>
        <v>5319.6509360464088</v>
      </c>
    </row>
    <row r="10" spans="2:30" x14ac:dyDescent="0.25">
      <c r="B10">
        <v>5</v>
      </c>
      <c r="C10">
        <f t="shared" si="16"/>
        <v>200</v>
      </c>
      <c r="D10">
        <f t="shared" si="9"/>
        <v>20</v>
      </c>
      <c r="E10">
        <v>0</v>
      </c>
      <c r="F10" s="5">
        <f t="shared" si="17"/>
        <v>3.5693092940352373E-5</v>
      </c>
      <c r="G10" s="6">
        <v>5.1925999999999997</v>
      </c>
      <c r="H10" s="7">
        <v>3.1156000000000001</v>
      </c>
      <c r="I10" s="6">
        <f t="shared" si="10"/>
        <v>1.6666452689690587</v>
      </c>
      <c r="J10">
        <v>0.6</v>
      </c>
      <c r="K10">
        <v>5</v>
      </c>
      <c r="L10">
        <v>0.5</v>
      </c>
      <c r="M10">
        <f t="shared" si="11"/>
        <v>1.9634954084936206E-7</v>
      </c>
      <c r="N10">
        <f t="shared" si="12"/>
        <v>0.48714231475475162</v>
      </c>
      <c r="O10">
        <f t="shared" si="1"/>
        <v>41.055764186834928</v>
      </c>
      <c r="P10" s="8">
        <f t="shared" si="13"/>
        <v>10</v>
      </c>
      <c r="Q10" t="str">
        <f t="shared" si="2"/>
        <v>SONIC</v>
      </c>
      <c r="R10" s="15">
        <f t="shared" si="3"/>
        <v>1.4444265065465041E-6</v>
      </c>
      <c r="S10" s="16">
        <f t="shared" si="4"/>
        <v>4.2232442363425431E-6</v>
      </c>
      <c r="T10" s="16">
        <f t="array" ref="T10">MAX((Q10:Q44="SONIC")*R10:R44)</f>
        <v>3.1645799211756158E-6</v>
      </c>
      <c r="U10" s="17">
        <f t="shared" si="14"/>
        <v>3.1645799211756158E-6</v>
      </c>
      <c r="V10" s="23">
        <f t="shared" si="15"/>
        <v>2.1763881773597597E-3</v>
      </c>
      <c r="W10" s="10">
        <f t="shared" si="5"/>
        <v>6.2198190113713697E-8</v>
      </c>
      <c r="X10" s="10">
        <f t="shared" si="6"/>
        <v>0</v>
      </c>
      <c r="Y10">
        <f t="shared" si="7"/>
        <v>3.1645799211756158E-6</v>
      </c>
      <c r="Z10">
        <f t="shared" si="8"/>
        <v>5319.6509360464088</v>
      </c>
    </row>
    <row r="11" spans="2:30" x14ac:dyDescent="0.25">
      <c r="B11">
        <v>6</v>
      </c>
      <c r="C11">
        <f t="shared" si="16"/>
        <v>200</v>
      </c>
      <c r="D11">
        <f t="shared" si="9"/>
        <v>24</v>
      </c>
      <c r="E11">
        <v>0</v>
      </c>
      <c r="F11" s="5">
        <f t="shared" si="17"/>
        <v>3.5693092940352373E-5</v>
      </c>
      <c r="G11" s="6">
        <v>5.1925999999999997</v>
      </c>
      <c r="H11" s="7">
        <v>3.1156000000000001</v>
      </c>
      <c r="I11" s="6">
        <f t="shared" si="10"/>
        <v>1.6666452689690587</v>
      </c>
      <c r="J11">
        <v>0.6</v>
      </c>
      <c r="K11">
        <v>5</v>
      </c>
      <c r="L11">
        <v>0.5</v>
      </c>
      <c r="M11">
        <f t="shared" si="11"/>
        <v>1.9634954084936206E-7</v>
      </c>
      <c r="N11">
        <f t="shared" si="12"/>
        <v>0.48714231475475162</v>
      </c>
      <c r="O11">
        <f t="shared" si="1"/>
        <v>49.266917024201916</v>
      </c>
      <c r="P11" s="8">
        <f t="shared" si="13"/>
        <v>8.3333333333333339</v>
      </c>
      <c r="Q11" t="str">
        <f t="shared" si="2"/>
        <v>SONIC</v>
      </c>
      <c r="R11" s="15">
        <f t="shared" si="3"/>
        <v>1.5822899605878079E-6</v>
      </c>
      <c r="S11" s="16">
        <f t="shared" si="4"/>
        <v>4.1760556688265401E-6</v>
      </c>
      <c r="T11" s="16">
        <f t="array" ref="T11">MAX((Q11:Q45="SONIC")*R11:R45)</f>
        <v>3.1645799211756158E-6</v>
      </c>
      <c r="U11" s="17">
        <f t="shared" si="14"/>
        <v>3.1645799211756158E-6</v>
      </c>
      <c r="V11" s="23">
        <f t="shared" si="15"/>
        <v>2.1763881773597597E-3</v>
      </c>
      <c r="W11" s="10">
        <f t="shared" si="5"/>
        <v>6.2198190113713697E-8</v>
      </c>
      <c r="X11" s="10">
        <f t="shared" si="6"/>
        <v>0</v>
      </c>
      <c r="Y11">
        <f t="shared" si="7"/>
        <v>3.1645799211756158E-6</v>
      </c>
      <c r="Z11">
        <f t="shared" si="8"/>
        <v>5319.6509360464088</v>
      </c>
    </row>
    <row r="12" spans="2:30" x14ac:dyDescent="0.25">
      <c r="B12">
        <v>7</v>
      </c>
      <c r="C12">
        <f t="shared" si="16"/>
        <v>200</v>
      </c>
      <c r="D12">
        <f t="shared" si="9"/>
        <v>28</v>
      </c>
      <c r="E12">
        <v>0</v>
      </c>
      <c r="F12" s="5">
        <f t="shared" si="17"/>
        <v>3.5693092940352373E-5</v>
      </c>
      <c r="G12" s="6">
        <v>5.1925999999999997</v>
      </c>
      <c r="H12" s="7">
        <v>3.1156000000000001</v>
      </c>
      <c r="I12" s="6">
        <f t="shared" si="10"/>
        <v>1.6666452689690587</v>
      </c>
      <c r="J12">
        <v>0.6</v>
      </c>
      <c r="K12">
        <v>5</v>
      </c>
      <c r="L12">
        <v>0.5</v>
      </c>
      <c r="M12">
        <f t="shared" si="11"/>
        <v>1.9634954084936206E-7</v>
      </c>
      <c r="N12">
        <f t="shared" si="12"/>
        <v>0.48714231475475162</v>
      </c>
      <c r="O12">
        <f t="shared" si="1"/>
        <v>57.478069861568898</v>
      </c>
      <c r="P12" s="8">
        <f t="shared" si="13"/>
        <v>7.1428571428571432</v>
      </c>
      <c r="Q12" t="str">
        <f t="shared" si="2"/>
        <v>SONIC</v>
      </c>
      <c r="R12" s="15">
        <f t="shared" si="3"/>
        <v>1.7090684907105958E-6</v>
      </c>
      <c r="S12" s="16">
        <f t="shared" si="4"/>
        <v>4.1283277508545817E-6</v>
      </c>
      <c r="T12" s="16">
        <f t="array" ref="T12">MAX((Q12:Q46="SONIC")*R12:R46)</f>
        <v>3.1645799211756158E-6</v>
      </c>
      <c r="U12" s="17">
        <f t="shared" si="14"/>
        <v>3.1645799211756158E-6</v>
      </c>
      <c r="V12" s="23">
        <f t="shared" si="15"/>
        <v>2.1763881773597597E-3</v>
      </c>
      <c r="W12" s="10">
        <f t="shared" si="5"/>
        <v>6.2198190113713697E-8</v>
      </c>
      <c r="X12" s="10">
        <f t="shared" si="6"/>
        <v>0</v>
      </c>
      <c r="Y12">
        <f t="shared" si="7"/>
        <v>3.1645799211756158E-6</v>
      </c>
      <c r="Z12">
        <f t="shared" si="8"/>
        <v>5319.6509360464088</v>
      </c>
    </row>
    <row r="13" spans="2:30" x14ac:dyDescent="0.25">
      <c r="B13">
        <v>8</v>
      </c>
      <c r="C13">
        <f t="shared" si="16"/>
        <v>200</v>
      </c>
      <c r="D13">
        <f t="shared" si="9"/>
        <v>32</v>
      </c>
      <c r="E13">
        <v>0</v>
      </c>
      <c r="F13" s="5">
        <f t="shared" si="17"/>
        <v>3.5693092940352373E-5</v>
      </c>
      <c r="G13" s="6">
        <v>5.1925999999999997</v>
      </c>
      <c r="H13" s="7">
        <v>3.1156000000000001</v>
      </c>
      <c r="I13" s="6">
        <f t="shared" si="10"/>
        <v>1.6666452689690587</v>
      </c>
      <c r="J13">
        <v>0.6</v>
      </c>
      <c r="K13">
        <v>5</v>
      </c>
      <c r="L13">
        <v>0.5</v>
      </c>
      <c r="M13">
        <f t="shared" si="11"/>
        <v>1.9634954084936206E-7</v>
      </c>
      <c r="N13">
        <f t="shared" si="12"/>
        <v>0.48714231475475162</v>
      </c>
      <c r="O13">
        <f t="shared" si="1"/>
        <v>65.689222698935893</v>
      </c>
      <c r="P13" s="8">
        <f t="shared" si="13"/>
        <v>6.25</v>
      </c>
      <c r="Q13" t="str">
        <f t="shared" si="2"/>
        <v>SONIC</v>
      </c>
      <c r="R13" s="15">
        <f t="shared" si="3"/>
        <v>1.8270710693628264E-6</v>
      </c>
      <c r="S13" s="16">
        <f t="shared" si="4"/>
        <v>4.0800415546675277E-6</v>
      </c>
      <c r="T13" s="16">
        <f t="array" ref="T13">MAX((Q13:Q47="SONIC")*R13:R47)</f>
        <v>3.1645799211756158E-6</v>
      </c>
      <c r="U13" s="17">
        <f t="shared" si="14"/>
        <v>3.1645799211756158E-6</v>
      </c>
      <c r="V13" s="23">
        <f t="shared" si="15"/>
        <v>2.1763881773597597E-3</v>
      </c>
      <c r="W13" s="10">
        <f t="shared" si="5"/>
        <v>6.2198190113713697E-8</v>
      </c>
      <c r="X13" s="10">
        <f t="shared" si="6"/>
        <v>0</v>
      </c>
      <c r="Y13">
        <f t="shared" si="7"/>
        <v>3.1645799211756158E-6</v>
      </c>
      <c r="Z13">
        <f t="shared" si="8"/>
        <v>5319.6509360464088</v>
      </c>
    </row>
    <row r="14" spans="2:30" x14ac:dyDescent="0.25">
      <c r="B14">
        <v>9</v>
      </c>
      <c r="C14">
        <f t="shared" si="16"/>
        <v>200</v>
      </c>
      <c r="D14">
        <f t="shared" si="9"/>
        <v>36</v>
      </c>
      <c r="E14">
        <v>0</v>
      </c>
      <c r="F14" s="5">
        <f t="shared" si="17"/>
        <v>3.5693092940352373E-5</v>
      </c>
      <c r="G14" s="6">
        <v>5.1925999999999997</v>
      </c>
      <c r="H14" s="7">
        <v>3.1156000000000001</v>
      </c>
      <c r="I14" s="6">
        <f t="shared" si="10"/>
        <v>1.6666452689690587</v>
      </c>
      <c r="J14">
        <v>0.6</v>
      </c>
      <c r="K14">
        <v>5</v>
      </c>
      <c r="L14">
        <v>0.5</v>
      </c>
      <c r="M14">
        <f t="shared" si="11"/>
        <v>1.9634954084936206E-7</v>
      </c>
      <c r="N14">
        <f t="shared" si="12"/>
        <v>0.48714231475475162</v>
      </c>
      <c r="O14">
        <f t="shared" si="1"/>
        <v>73.900375536302874</v>
      </c>
      <c r="P14" s="8">
        <f t="shared" si="13"/>
        <v>5.5555555555555554</v>
      </c>
      <c r="Q14" t="str">
        <f t="shared" si="2"/>
        <v>SONIC</v>
      </c>
      <c r="R14" s="15">
        <f t="shared" si="3"/>
        <v>1.9379015142843171E-6</v>
      </c>
      <c r="S14" s="16">
        <f t="shared" si="4"/>
        <v>4.0311770188310485E-6</v>
      </c>
      <c r="T14" s="16">
        <f t="array" ref="T14">MAX((Q14:Q48="SONIC")*R14:R48)</f>
        <v>3.1645799211756158E-6</v>
      </c>
      <c r="U14" s="17">
        <f t="shared" si="14"/>
        <v>3.1645799211756158E-6</v>
      </c>
      <c r="V14" s="23">
        <f t="shared" si="15"/>
        <v>2.1763881773597597E-3</v>
      </c>
      <c r="W14" s="10">
        <f t="shared" si="5"/>
        <v>6.2198190113713697E-8</v>
      </c>
      <c r="X14" s="10">
        <f t="shared" si="6"/>
        <v>0</v>
      </c>
      <c r="Y14">
        <f t="shared" si="7"/>
        <v>3.1645799211756158E-6</v>
      </c>
      <c r="Z14">
        <f t="shared" si="8"/>
        <v>5319.6509360464088</v>
      </c>
    </row>
    <row r="15" spans="2:30" x14ac:dyDescent="0.25">
      <c r="B15">
        <v>10</v>
      </c>
      <c r="C15">
        <f t="shared" si="16"/>
        <v>200</v>
      </c>
      <c r="D15">
        <f t="shared" si="9"/>
        <v>40</v>
      </c>
      <c r="E15">
        <v>0</v>
      </c>
      <c r="F15" s="5">
        <f t="shared" si="17"/>
        <v>3.5693092940352373E-5</v>
      </c>
      <c r="G15" s="6">
        <v>5.1925999999999997</v>
      </c>
      <c r="H15" s="7">
        <v>3.1156000000000001</v>
      </c>
      <c r="I15" s="6">
        <f t="shared" si="10"/>
        <v>1.6666452689690587</v>
      </c>
      <c r="J15">
        <v>0.6</v>
      </c>
      <c r="K15">
        <v>5</v>
      </c>
      <c r="L15">
        <v>0.5</v>
      </c>
      <c r="M15">
        <f t="shared" si="11"/>
        <v>1.9634954084936206E-7</v>
      </c>
      <c r="N15">
        <f t="shared" si="12"/>
        <v>0.48714231475475162</v>
      </c>
      <c r="O15">
        <f t="shared" si="1"/>
        <v>82.111528373669856</v>
      </c>
      <c r="P15" s="8">
        <f t="shared" si="13"/>
        <v>5</v>
      </c>
      <c r="Q15" t="str">
        <f t="shared" si="2"/>
        <v>SONIC</v>
      </c>
      <c r="R15" s="15">
        <f t="shared" si="3"/>
        <v>2.0427275554092563E-6</v>
      </c>
      <c r="S15" s="16">
        <f t="shared" si="4"/>
        <v>3.9817128508330867E-6</v>
      </c>
      <c r="T15" s="16">
        <f t="array" ref="T15">MAX((Q15:Q49="SONIC")*R15:R49)</f>
        <v>3.1645799211756158E-6</v>
      </c>
      <c r="U15" s="17">
        <f t="shared" si="14"/>
        <v>3.1645799211756158E-6</v>
      </c>
      <c r="V15" s="23">
        <f t="shared" si="15"/>
        <v>2.1763881773597597E-3</v>
      </c>
      <c r="W15" s="10">
        <f t="shared" si="5"/>
        <v>6.2198190113713697E-8</v>
      </c>
      <c r="X15" s="10">
        <f t="shared" si="6"/>
        <v>0</v>
      </c>
      <c r="Y15">
        <f t="shared" si="7"/>
        <v>3.1645799211756158E-6</v>
      </c>
      <c r="Z15">
        <f t="shared" si="8"/>
        <v>5319.6509360464088</v>
      </c>
      <c r="AC15" t="s">
        <v>4</v>
      </c>
      <c r="AD15" t="s">
        <v>6</v>
      </c>
    </row>
    <row r="16" spans="2:30" x14ac:dyDescent="0.25">
      <c r="B16">
        <v>11</v>
      </c>
      <c r="C16">
        <f t="shared" si="16"/>
        <v>200</v>
      </c>
      <c r="D16">
        <f t="shared" si="9"/>
        <v>44</v>
      </c>
      <c r="E16">
        <v>0</v>
      </c>
      <c r="F16" s="5">
        <f t="shared" si="17"/>
        <v>3.5693092940352373E-5</v>
      </c>
      <c r="G16" s="6">
        <v>5.1925999999999997</v>
      </c>
      <c r="H16" s="7">
        <v>3.1156000000000001</v>
      </c>
      <c r="I16" s="6">
        <f t="shared" ref="I16" si="18">G16/H16</f>
        <v>1.6666452689690587</v>
      </c>
      <c r="J16">
        <v>0.6</v>
      </c>
      <c r="K16">
        <v>5</v>
      </c>
      <c r="L16">
        <v>0.5</v>
      </c>
      <c r="M16">
        <f t="shared" si="11"/>
        <v>1.9634954084936206E-7</v>
      </c>
      <c r="N16">
        <f t="shared" si="12"/>
        <v>0.48714231475475162</v>
      </c>
      <c r="O16">
        <f t="shared" si="1"/>
        <v>90.322681211036837</v>
      </c>
      <c r="P16" s="8">
        <f t="shared" si="13"/>
        <v>4.5454545454545459</v>
      </c>
      <c r="Q16" t="str">
        <f t="shared" si="2"/>
        <v>SONIC</v>
      </c>
      <c r="R16" s="15">
        <f t="shared" si="3"/>
        <v>2.1424307345142116E-6</v>
      </c>
      <c r="S16" s="16">
        <f t="shared" si="4"/>
        <v>3.9316264186500619E-6</v>
      </c>
      <c r="T16" s="16">
        <f t="array" ref="T16">MAX((Q16:Q50="SONIC")*R16:R50)</f>
        <v>3.1645799211756158E-6</v>
      </c>
      <c r="U16" s="17">
        <f t="shared" si="14"/>
        <v>3.1645799211756158E-6</v>
      </c>
      <c r="V16" s="23">
        <f t="shared" si="15"/>
        <v>2.1763881773597597E-3</v>
      </c>
      <c r="W16" s="10">
        <f t="shared" si="5"/>
        <v>6.2198190113713697E-8</v>
      </c>
      <c r="X16" s="10">
        <f t="shared" si="6"/>
        <v>0</v>
      </c>
      <c r="Y16">
        <f t="shared" si="7"/>
        <v>3.1645799211756158E-6</v>
      </c>
      <c r="Z16">
        <f t="shared" si="8"/>
        <v>5319.6509360464088</v>
      </c>
    </row>
    <row r="17" spans="2:29" x14ac:dyDescent="0.25">
      <c r="B17">
        <v>12</v>
      </c>
      <c r="C17">
        <f t="shared" si="16"/>
        <v>200</v>
      </c>
      <c r="D17">
        <f t="shared" si="9"/>
        <v>48</v>
      </c>
      <c r="E17">
        <v>0</v>
      </c>
      <c r="F17" s="5">
        <f t="shared" si="17"/>
        <v>3.5693092940352373E-5</v>
      </c>
      <c r="G17" s="6">
        <v>5.1925999999999997</v>
      </c>
      <c r="H17" s="7">
        <v>3.1156000000000001</v>
      </c>
      <c r="I17" s="6">
        <f t="shared" ref="I17:I21" si="19">G17/H17</f>
        <v>1.6666452689690587</v>
      </c>
      <c r="J17">
        <v>0.6</v>
      </c>
      <c r="K17">
        <v>5</v>
      </c>
      <c r="L17">
        <v>0.5</v>
      </c>
      <c r="M17">
        <f t="shared" si="11"/>
        <v>1.9634954084936206E-7</v>
      </c>
      <c r="N17">
        <f t="shared" si="12"/>
        <v>0.48714231475475162</v>
      </c>
      <c r="O17">
        <f t="shared" si="1"/>
        <v>98.533834048403833</v>
      </c>
      <c r="P17" s="8">
        <f t="shared" si="13"/>
        <v>4.166666666666667</v>
      </c>
      <c r="Q17" t="str">
        <f t="shared" si="2"/>
        <v>SONIC</v>
      </c>
      <c r="R17" s="15">
        <f t="shared" si="3"/>
        <v>2.2376959218700677E-6</v>
      </c>
      <c r="S17" s="16">
        <f t="shared" si="4"/>
        <v>3.8808936297153109E-6</v>
      </c>
      <c r="T17" s="16">
        <f t="array" ref="T17">MAX((Q17:Q51="SONIC")*R17:R51)</f>
        <v>3.1645799211756158E-6</v>
      </c>
      <c r="U17" s="17">
        <f t="shared" si="14"/>
        <v>3.1645799211756158E-6</v>
      </c>
      <c r="V17" s="23">
        <f t="shared" si="15"/>
        <v>2.1763881773597597E-3</v>
      </c>
      <c r="W17" s="10">
        <f t="shared" si="5"/>
        <v>6.2198190113713697E-8</v>
      </c>
      <c r="X17" s="10">
        <f t="shared" si="6"/>
        <v>0</v>
      </c>
      <c r="Y17">
        <f t="shared" si="7"/>
        <v>3.1645799211756158E-6</v>
      </c>
      <c r="Z17">
        <f t="shared" si="8"/>
        <v>5319.6509360464088</v>
      </c>
    </row>
    <row r="18" spans="2:29" x14ac:dyDescent="0.25">
      <c r="B18">
        <v>13</v>
      </c>
      <c r="C18">
        <f t="shared" si="16"/>
        <v>200</v>
      </c>
      <c r="D18">
        <f t="shared" si="9"/>
        <v>52</v>
      </c>
      <c r="E18">
        <v>0</v>
      </c>
      <c r="F18" s="5">
        <f t="shared" si="17"/>
        <v>3.5693092940352373E-5</v>
      </c>
      <c r="G18" s="6">
        <v>5.1925999999999997</v>
      </c>
      <c r="H18" s="7">
        <v>3.1156000000000001</v>
      </c>
      <c r="I18" s="6">
        <f t="shared" si="19"/>
        <v>1.6666452689690587</v>
      </c>
      <c r="J18">
        <v>0.6</v>
      </c>
      <c r="K18">
        <v>5</v>
      </c>
      <c r="L18">
        <v>0.5</v>
      </c>
      <c r="M18">
        <f t="shared" si="11"/>
        <v>1.9634954084936206E-7</v>
      </c>
      <c r="N18">
        <f t="shared" si="12"/>
        <v>0.48714231475475162</v>
      </c>
      <c r="O18">
        <f t="shared" si="1"/>
        <v>106.74498688577081</v>
      </c>
      <c r="P18" s="8">
        <f t="shared" si="13"/>
        <v>3.8461538461538463</v>
      </c>
      <c r="Q18" t="str">
        <f t="shared" si="2"/>
        <v>SONIC</v>
      </c>
      <c r="R18" s="15">
        <f t="shared" si="3"/>
        <v>2.3290677588504719E-6</v>
      </c>
      <c r="S18" s="16">
        <f t="shared" si="4"/>
        <v>3.8294887954533367E-6</v>
      </c>
      <c r="T18" s="16">
        <f t="array" ref="T18">MAX((Q18:Q52="SONIC")*R18:R52)</f>
        <v>3.1645799211756158E-6</v>
      </c>
      <c r="U18" s="17">
        <f t="shared" si="14"/>
        <v>3.1645799211756158E-6</v>
      </c>
      <c r="V18" s="23">
        <f t="shared" si="15"/>
        <v>2.1763881773597597E-3</v>
      </c>
      <c r="W18" s="10">
        <f t="shared" si="5"/>
        <v>6.2198190113713697E-8</v>
      </c>
      <c r="X18" s="10">
        <f t="shared" si="6"/>
        <v>0</v>
      </c>
      <c r="Y18">
        <f t="shared" si="7"/>
        <v>3.1645799211756158E-6</v>
      </c>
      <c r="Z18">
        <f t="shared" si="8"/>
        <v>5319.6509360464088</v>
      </c>
    </row>
    <row r="19" spans="2:29" x14ac:dyDescent="0.25">
      <c r="B19">
        <v>14</v>
      </c>
      <c r="C19">
        <f t="shared" si="16"/>
        <v>200</v>
      </c>
      <c r="D19">
        <f t="shared" si="9"/>
        <v>56</v>
      </c>
      <c r="E19">
        <v>0</v>
      </c>
      <c r="F19" s="5">
        <f t="shared" si="17"/>
        <v>3.5693092940352373E-5</v>
      </c>
      <c r="G19" s="6">
        <v>5.1925999999999997</v>
      </c>
      <c r="H19" s="7">
        <v>3.1156000000000001</v>
      </c>
      <c r="I19" s="6">
        <f t="shared" si="19"/>
        <v>1.6666452689690587</v>
      </c>
      <c r="J19">
        <v>0.6</v>
      </c>
      <c r="K19">
        <v>5</v>
      </c>
      <c r="L19">
        <v>0.5</v>
      </c>
      <c r="M19">
        <f t="shared" si="11"/>
        <v>1.9634954084936206E-7</v>
      </c>
      <c r="N19">
        <f t="shared" si="12"/>
        <v>0.48714231475475162</v>
      </c>
      <c r="O19">
        <f t="shared" si="1"/>
        <v>114.9561397231378</v>
      </c>
      <c r="P19" s="8">
        <f t="shared" si="13"/>
        <v>3.5714285714285716</v>
      </c>
      <c r="Q19" t="str">
        <f t="shared" si="2"/>
        <v>SONIC</v>
      </c>
      <c r="R19" s="15">
        <f t="shared" si="3"/>
        <v>2.4169878385874403E-6</v>
      </c>
      <c r="S19" s="16">
        <f t="shared" si="4"/>
        <v>3.7773844792184457E-6</v>
      </c>
      <c r="T19" s="16">
        <f t="array" ref="T19">MAX((Q19:Q53="SONIC")*R19:R53)</f>
        <v>3.1645799211756158E-6</v>
      </c>
      <c r="U19" s="17">
        <f t="shared" si="14"/>
        <v>3.1645799211756158E-6</v>
      </c>
      <c r="V19" s="23">
        <f t="shared" si="15"/>
        <v>2.1763881773597597E-3</v>
      </c>
      <c r="W19" s="10">
        <f t="shared" si="5"/>
        <v>6.2198190113713697E-8</v>
      </c>
      <c r="X19" s="10">
        <f t="shared" si="6"/>
        <v>0</v>
      </c>
      <c r="Y19">
        <f t="shared" si="7"/>
        <v>3.1645799211756158E-6</v>
      </c>
      <c r="Z19">
        <f t="shared" si="8"/>
        <v>5319.6509360464088</v>
      </c>
    </row>
    <row r="20" spans="2:29" x14ac:dyDescent="0.25">
      <c r="B20">
        <v>15</v>
      </c>
      <c r="C20">
        <f t="shared" si="16"/>
        <v>200</v>
      </c>
      <c r="D20">
        <f t="shared" si="9"/>
        <v>60</v>
      </c>
      <c r="E20">
        <v>0</v>
      </c>
      <c r="F20" s="5">
        <f t="shared" si="17"/>
        <v>3.5693092940352373E-5</v>
      </c>
      <c r="G20" s="6">
        <v>5.1925999999999997</v>
      </c>
      <c r="H20" s="7">
        <v>3.1156000000000001</v>
      </c>
      <c r="I20" s="6">
        <f t="shared" si="19"/>
        <v>1.6666452689690587</v>
      </c>
      <c r="J20">
        <v>0.6</v>
      </c>
      <c r="K20">
        <v>5</v>
      </c>
      <c r="L20">
        <v>0.5</v>
      </c>
      <c r="M20">
        <f t="shared" si="11"/>
        <v>1.9634954084936206E-7</v>
      </c>
      <c r="N20">
        <f t="shared" si="12"/>
        <v>0.48714231475475162</v>
      </c>
      <c r="O20">
        <f t="shared" si="1"/>
        <v>123.16729256050479</v>
      </c>
      <c r="P20" s="8">
        <f t="shared" si="13"/>
        <v>3.3333333333333335</v>
      </c>
      <c r="Q20" t="str">
        <f t="shared" si="2"/>
        <v>SONIC</v>
      </c>
      <c r="R20" s="15">
        <f t="shared" si="3"/>
        <v>2.5018200971377651E-6</v>
      </c>
      <c r="S20" s="16">
        <f t="shared" si="4"/>
        <v>3.724551325083087E-6</v>
      </c>
      <c r="T20" s="16">
        <f t="array" ref="T20">MAX((Q20:Q54="SONIC")*R20:R54)</f>
        <v>3.1645799211756158E-6</v>
      </c>
      <c r="U20" s="17">
        <f t="shared" si="14"/>
        <v>3.1645799211756158E-6</v>
      </c>
      <c r="V20" s="23">
        <f t="shared" si="15"/>
        <v>2.1763881773597597E-3</v>
      </c>
      <c r="W20" s="10">
        <f t="shared" si="5"/>
        <v>6.2198190113713697E-8</v>
      </c>
      <c r="X20" s="10">
        <f t="shared" si="6"/>
        <v>0</v>
      </c>
      <c r="Y20">
        <f t="shared" si="7"/>
        <v>3.1645799211756158E-6</v>
      </c>
      <c r="Z20">
        <f t="shared" si="8"/>
        <v>5319.6509360464088</v>
      </c>
    </row>
    <row r="21" spans="2:29" x14ac:dyDescent="0.25">
      <c r="B21">
        <v>16</v>
      </c>
      <c r="C21">
        <f t="shared" si="16"/>
        <v>200</v>
      </c>
      <c r="D21">
        <f t="shared" si="9"/>
        <v>64</v>
      </c>
      <c r="E21">
        <v>0</v>
      </c>
      <c r="F21" s="5">
        <f t="shared" si="17"/>
        <v>3.5693092940352373E-5</v>
      </c>
      <c r="G21" s="6">
        <v>5.1925999999999997</v>
      </c>
      <c r="H21" s="7">
        <v>3.1156000000000001</v>
      </c>
      <c r="I21" s="6">
        <f t="shared" si="19"/>
        <v>1.6666452689690587</v>
      </c>
      <c r="J21">
        <v>0.6</v>
      </c>
      <c r="K21">
        <v>5</v>
      </c>
      <c r="L21">
        <v>0.5</v>
      </c>
      <c r="M21">
        <f t="shared" si="11"/>
        <v>1.9634954084936206E-7</v>
      </c>
      <c r="N21">
        <f t="shared" si="12"/>
        <v>0.48714231475475162</v>
      </c>
      <c r="O21">
        <f t="shared" si="1"/>
        <v>131.37844539787179</v>
      </c>
      <c r="P21" s="8">
        <f t="shared" si="13"/>
        <v>3.125</v>
      </c>
      <c r="Q21" t="str">
        <f t="shared" si="2"/>
        <v>SONIC</v>
      </c>
      <c r="R21" s="15">
        <f t="shared" si="3"/>
        <v>2.5838686857124231E-6</v>
      </c>
      <c r="S21" s="16">
        <f t="shared" si="4"/>
        <v>3.6709578644430043E-6</v>
      </c>
      <c r="T21" s="16">
        <f t="array" ref="T21">MAX((Q21:Q55="SONIC")*R21:R55)</f>
        <v>3.1645799211756158E-6</v>
      </c>
      <c r="U21" s="17">
        <f t="shared" si="14"/>
        <v>3.1645799211756158E-6</v>
      </c>
      <c r="V21" s="23">
        <f t="shared" si="15"/>
        <v>2.1763881773597597E-3</v>
      </c>
      <c r="W21" s="10">
        <f t="shared" si="5"/>
        <v>6.2198190113713697E-8</v>
      </c>
      <c r="X21" s="10">
        <f t="shared" si="6"/>
        <v>0</v>
      </c>
      <c r="Y21">
        <f t="shared" si="7"/>
        <v>3.1645799211756158E-6</v>
      </c>
      <c r="Z21">
        <f t="shared" si="8"/>
        <v>5319.6509360464088</v>
      </c>
    </row>
    <row r="22" spans="2:29" x14ac:dyDescent="0.25">
      <c r="B22">
        <v>17</v>
      </c>
      <c r="C22">
        <f t="shared" si="16"/>
        <v>200</v>
      </c>
      <c r="D22">
        <f t="shared" si="9"/>
        <v>68</v>
      </c>
      <c r="E22">
        <v>0</v>
      </c>
      <c r="F22" s="5">
        <f t="shared" ref="F22:F39" si="20">((4*C22)/(0.0821*(E22+273)))/1000/1000</f>
        <v>3.5693092940352373E-5</v>
      </c>
      <c r="G22" s="6">
        <v>5.1925999999999997</v>
      </c>
      <c r="H22" s="7">
        <v>3.1156000000000001</v>
      </c>
      <c r="I22" s="6">
        <f t="shared" ref="I22:I39" si="21">G22/H22</f>
        <v>1.6666452689690587</v>
      </c>
      <c r="J22">
        <v>0.6</v>
      </c>
      <c r="K22">
        <v>5</v>
      </c>
      <c r="L22">
        <v>0.5</v>
      </c>
      <c r="M22">
        <f t="shared" si="11"/>
        <v>1.9634954084936206E-7</v>
      </c>
      <c r="N22">
        <f t="shared" ref="N22:N39" si="22">(2/(I22+1))^(I22/(I22-1))</f>
        <v>0.48714231475475162</v>
      </c>
      <c r="O22">
        <f t="shared" ref="O22:O39" si="23">D22/N22</f>
        <v>139.58959823523875</v>
      </c>
      <c r="P22" s="8">
        <f t="shared" ref="P22:P39" si="24">C22/D22</f>
        <v>2.9411764705882355</v>
      </c>
      <c r="Q22" t="str">
        <f t="shared" ref="Q22:Q39" si="25">IF(C22&gt;O22,"SONIC","SUBSONIC")</f>
        <v>SONIC</v>
      </c>
      <c r="R22" s="15">
        <f t="shared" si="3"/>
        <v>2.6633908784795506E-6</v>
      </c>
      <c r="S22" s="16">
        <f t="shared" si="4"/>
        <v>3.6165702968217982E-6</v>
      </c>
      <c r="T22" s="16">
        <f t="array" ref="T22">MAX((Q22:Q56="SONIC")*R22:R56)</f>
        <v>3.1645799211756158E-6</v>
      </c>
      <c r="U22" s="17">
        <f t="shared" si="14"/>
        <v>3.1645799211756158E-6</v>
      </c>
      <c r="V22" s="23">
        <f t="shared" si="15"/>
        <v>2.1763881773597597E-3</v>
      </c>
      <c r="W22" s="10">
        <f t="shared" si="5"/>
        <v>6.2198190113713697E-8</v>
      </c>
      <c r="X22" s="10">
        <f t="shared" si="6"/>
        <v>0</v>
      </c>
      <c r="Y22">
        <f t="shared" si="7"/>
        <v>3.1645799211756158E-6</v>
      </c>
      <c r="Z22">
        <f t="shared" si="8"/>
        <v>5319.6509360464088</v>
      </c>
    </row>
    <row r="23" spans="2:29" x14ac:dyDescent="0.25">
      <c r="B23">
        <v>18</v>
      </c>
      <c r="C23">
        <f t="shared" si="16"/>
        <v>200</v>
      </c>
      <c r="D23">
        <f t="shared" si="9"/>
        <v>72</v>
      </c>
      <c r="E23">
        <v>0</v>
      </c>
      <c r="F23" s="5">
        <f t="shared" si="20"/>
        <v>3.5693092940352373E-5</v>
      </c>
      <c r="G23" s="6">
        <v>5.1925999999999997</v>
      </c>
      <c r="H23" s="7">
        <v>3.1156000000000001</v>
      </c>
      <c r="I23" s="6">
        <f t="shared" si="21"/>
        <v>1.6666452689690587</v>
      </c>
      <c r="J23">
        <v>0.6</v>
      </c>
      <c r="K23">
        <v>5</v>
      </c>
      <c r="L23">
        <v>0.5</v>
      </c>
      <c r="M23">
        <f t="shared" si="11"/>
        <v>1.9634954084936206E-7</v>
      </c>
      <c r="N23">
        <f t="shared" si="22"/>
        <v>0.48714231475475162</v>
      </c>
      <c r="O23">
        <f>D23/N23</f>
        <v>147.80075107260575</v>
      </c>
      <c r="P23" s="8">
        <f t="shared" si="24"/>
        <v>2.7777777777777777</v>
      </c>
      <c r="Q23" t="str">
        <f t="shared" si="25"/>
        <v>SONIC</v>
      </c>
      <c r="R23" s="15">
        <f t="shared" si="3"/>
        <v>2.7406066040442391E-6</v>
      </c>
      <c r="S23" s="16">
        <f t="shared" si="4"/>
        <v>3.5613522405389051E-6</v>
      </c>
      <c r="T23" s="16">
        <f t="array" ref="T23">MAX((Q23:Q57="SONIC")*R23:R57)</f>
        <v>3.1645799211756158E-6</v>
      </c>
      <c r="U23" s="17">
        <f t="shared" si="14"/>
        <v>3.1645799211756158E-6</v>
      </c>
      <c r="V23" s="23">
        <f t="shared" si="15"/>
        <v>2.1763881773597597E-3</v>
      </c>
      <c r="W23" s="10">
        <f t="shared" si="5"/>
        <v>6.2198190113713697E-8</v>
      </c>
      <c r="X23" s="10">
        <f t="shared" si="6"/>
        <v>0</v>
      </c>
      <c r="Y23">
        <f t="shared" si="7"/>
        <v>3.1645799211756158E-6</v>
      </c>
      <c r="Z23">
        <f t="shared" si="8"/>
        <v>5319.6509360464088</v>
      </c>
    </row>
    <row r="24" spans="2:29" x14ac:dyDescent="0.25">
      <c r="B24">
        <v>19</v>
      </c>
      <c r="C24">
        <f t="shared" si="16"/>
        <v>200</v>
      </c>
      <c r="D24">
        <f t="shared" si="9"/>
        <v>76</v>
      </c>
      <c r="E24">
        <v>0</v>
      </c>
      <c r="F24" s="5">
        <f t="shared" si="20"/>
        <v>3.5693092940352373E-5</v>
      </c>
      <c r="G24" s="6">
        <v>5.1925999999999997</v>
      </c>
      <c r="H24" s="7">
        <v>3.1156000000000001</v>
      </c>
      <c r="I24" s="6">
        <f t="shared" si="21"/>
        <v>1.6666452689690587</v>
      </c>
      <c r="J24">
        <v>0.6</v>
      </c>
      <c r="K24">
        <v>5</v>
      </c>
      <c r="L24">
        <v>0.5</v>
      </c>
      <c r="M24">
        <f t="shared" si="11"/>
        <v>1.9634954084936206E-7</v>
      </c>
      <c r="N24">
        <f>(2/(I24+1))^(I24/(I24-1))</f>
        <v>0.48714231475475162</v>
      </c>
      <c r="O24">
        <f>D24/N24</f>
        <v>156.01190390997274</v>
      </c>
      <c r="P24" s="8">
        <f t="shared" si="24"/>
        <v>2.6315789473684212</v>
      </c>
      <c r="Q24" t="str">
        <f t="shared" si="25"/>
        <v>SONIC</v>
      </c>
      <c r="R24" s="15">
        <f t="shared" si="3"/>
        <v>2.8157056210999274E-6</v>
      </c>
      <c r="S24" s="16">
        <f t="shared" si="4"/>
        <v>3.5052644480166174E-6</v>
      </c>
      <c r="T24" s="16">
        <f t="array" ref="T24">MAX((Q24:Q58="SONIC")*R24:R58)</f>
        <v>3.1645799211756158E-6</v>
      </c>
      <c r="U24" s="17">
        <f t="shared" si="14"/>
        <v>3.1645799211756158E-6</v>
      </c>
      <c r="V24" s="23">
        <f t="shared" si="15"/>
        <v>2.1763881773597597E-3</v>
      </c>
      <c r="W24" s="10">
        <f t="shared" si="5"/>
        <v>6.2198190113713697E-8</v>
      </c>
      <c r="X24" s="10">
        <f t="shared" si="6"/>
        <v>0</v>
      </c>
      <c r="Y24">
        <f t="shared" si="7"/>
        <v>3.1645799211756158E-6</v>
      </c>
      <c r="Z24">
        <f t="shared" si="8"/>
        <v>5319.6509360464088</v>
      </c>
      <c r="AA24">
        <f>Z24/1139</f>
        <v>4.6704573626395165</v>
      </c>
    </row>
    <row r="25" spans="2:29" x14ac:dyDescent="0.25">
      <c r="B25">
        <v>20</v>
      </c>
      <c r="C25">
        <f t="shared" si="16"/>
        <v>200</v>
      </c>
      <c r="D25">
        <f t="shared" si="9"/>
        <v>80</v>
      </c>
      <c r="E25">
        <v>0</v>
      </c>
      <c r="F25" s="5">
        <f t="shared" si="20"/>
        <v>3.5693092940352373E-5</v>
      </c>
      <c r="G25" s="6">
        <v>5.1925999999999997</v>
      </c>
      <c r="H25" s="7">
        <v>3.1156000000000001</v>
      </c>
      <c r="I25" s="6">
        <f t="shared" si="21"/>
        <v>1.6666452689690587</v>
      </c>
      <c r="J25">
        <v>0.6</v>
      </c>
      <c r="K25">
        <v>5</v>
      </c>
      <c r="L25">
        <v>0.5</v>
      </c>
      <c r="M25">
        <f t="shared" si="11"/>
        <v>1.9634954084936206E-7</v>
      </c>
      <c r="N25">
        <f t="shared" si="22"/>
        <v>0.48714231475475162</v>
      </c>
      <c r="O25">
        <f t="shared" si="23"/>
        <v>164.22305674733971</v>
      </c>
      <c r="P25" s="8">
        <f t="shared" si="24"/>
        <v>2.5</v>
      </c>
      <c r="Q25" t="str">
        <f t="shared" si="25"/>
        <v>SONIC</v>
      </c>
      <c r="R25" s="15">
        <f t="shared" si="3"/>
        <v>2.8888530130930081E-6</v>
      </c>
      <c r="S25" s="16">
        <f t="shared" si="4"/>
        <v>3.4482644793964119E-6</v>
      </c>
      <c r="T25" s="16">
        <f t="array" ref="T25">MAX((Q25:Q59="SONIC")*R25:R59)</f>
        <v>3.1645799211756158E-6</v>
      </c>
      <c r="U25" s="17">
        <f t="shared" si="14"/>
        <v>3.1645799211756158E-6</v>
      </c>
      <c r="V25" s="23">
        <f t="shared" si="15"/>
        <v>2.1763881773597597E-3</v>
      </c>
      <c r="W25" s="10">
        <f t="shared" si="5"/>
        <v>6.2198190113713697E-8</v>
      </c>
      <c r="X25" s="10">
        <f t="shared" si="6"/>
        <v>0</v>
      </c>
      <c r="Y25" s="2">
        <f t="shared" si="7"/>
        <v>3.1645799211756158E-6</v>
      </c>
      <c r="Z25" s="2">
        <f t="shared" si="8"/>
        <v>5319.6509360464088</v>
      </c>
      <c r="AA25" s="2">
        <v>4.7199999999999997E-6</v>
      </c>
      <c r="AB25" s="2" t="s">
        <v>31</v>
      </c>
      <c r="AC25" s="2"/>
    </row>
    <row r="26" spans="2:29" x14ac:dyDescent="0.25">
      <c r="B26">
        <v>21</v>
      </c>
      <c r="C26">
        <f t="shared" si="16"/>
        <v>200</v>
      </c>
      <c r="D26">
        <f t="shared" si="9"/>
        <v>84</v>
      </c>
      <c r="E26">
        <v>0</v>
      </c>
      <c r="F26" s="5">
        <f t="shared" si="20"/>
        <v>3.5693092940352373E-5</v>
      </c>
      <c r="G26" s="6">
        <v>5.1925999999999997</v>
      </c>
      <c r="H26" s="7">
        <v>3.1156000000000001</v>
      </c>
      <c r="I26" s="6">
        <f t="shared" si="21"/>
        <v>1.6666452689690587</v>
      </c>
      <c r="J26">
        <v>0.6</v>
      </c>
      <c r="K26">
        <v>5</v>
      </c>
      <c r="L26">
        <v>0.5</v>
      </c>
      <c r="M26">
        <f t="shared" si="11"/>
        <v>1.9634954084936206E-7</v>
      </c>
      <c r="N26">
        <f t="shared" si="22"/>
        <v>0.48714231475475162</v>
      </c>
      <c r="O26">
        <f t="shared" si="23"/>
        <v>172.43420958470671</v>
      </c>
      <c r="P26" s="8">
        <f t="shared" si="24"/>
        <v>2.3809523809523809</v>
      </c>
      <c r="Q26" t="str">
        <f t="shared" si="25"/>
        <v>SONIC</v>
      </c>
      <c r="R26" s="15">
        <f t="shared" si="3"/>
        <v>2.9601934595258094E-6</v>
      </c>
      <c r="S26" s="16">
        <f t="shared" si="4"/>
        <v>3.3903063267505456E-6</v>
      </c>
      <c r="T26" s="16">
        <f t="array" ref="T26">MAX((Q26:Q60="SONIC")*R26:R60)</f>
        <v>3.1645799211756158E-6</v>
      </c>
      <c r="U26" s="17">
        <f t="shared" si="14"/>
        <v>3.1645799211756158E-6</v>
      </c>
      <c r="V26" s="23">
        <f t="shared" si="15"/>
        <v>2.1763881773597597E-3</v>
      </c>
      <c r="W26" s="10">
        <f t="shared" si="5"/>
        <v>6.2198190113713697E-8</v>
      </c>
      <c r="X26" s="10">
        <f t="shared" si="6"/>
        <v>0</v>
      </c>
      <c r="Y26" s="2">
        <f t="shared" si="7"/>
        <v>3.1645799211756158E-6</v>
      </c>
      <c r="Z26" s="2">
        <f t="shared" si="8"/>
        <v>5319.6509360464088</v>
      </c>
      <c r="AA26" s="2"/>
    </row>
    <row r="27" spans="2:29" x14ac:dyDescent="0.25">
      <c r="B27">
        <v>22</v>
      </c>
      <c r="C27">
        <f t="shared" si="16"/>
        <v>200</v>
      </c>
      <c r="D27">
        <f t="shared" si="9"/>
        <v>88</v>
      </c>
      <c r="E27">
        <v>0</v>
      </c>
      <c r="F27" s="5">
        <f t="shared" si="20"/>
        <v>3.5693092940352373E-5</v>
      </c>
      <c r="G27" s="6">
        <v>5.1925999999999997</v>
      </c>
      <c r="H27" s="7">
        <v>3.1156000000000001</v>
      </c>
      <c r="I27" s="6">
        <f t="shared" si="21"/>
        <v>1.6666452689690587</v>
      </c>
      <c r="J27">
        <v>0.6</v>
      </c>
      <c r="K27">
        <v>5</v>
      </c>
      <c r="L27">
        <v>0.5</v>
      </c>
      <c r="M27">
        <f t="shared" si="11"/>
        <v>1.9634954084936206E-7</v>
      </c>
      <c r="N27">
        <f t="shared" si="22"/>
        <v>0.48714231475475162</v>
      </c>
      <c r="O27">
        <f t="shared" si="23"/>
        <v>180.64536242207367</v>
      </c>
      <c r="P27" s="8">
        <f t="shared" si="24"/>
        <v>2.2727272727272729</v>
      </c>
      <c r="Q27" t="str">
        <f t="shared" si="25"/>
        <v>SONIC</v>
      </c>
      <c r="R27" s="15">
        <f t="shared" ref="R27:R39" si="26">IF(C27&gt;O27,(J27*(PI()/4)*((L27/1000)^2)*F27*(2*(((O27-D27)*100000))/(F27*(1-(L27/K27)^4)))^0.5),(J27*(PI()/4)*((L27/1000)^2)*F27*(2*(((C27-D27)*100000))/(F27*(1-(L27/K27)^4)))^0.5))</f>
        <v>3.0298546011949497E-6</v>
      </c>
      <c r="S27" s="16">
        <f t="shared" si="4"/>
        <v>3.3313399794290798E-6</v>
      </c>
      <c r="T27" s="16">
        <f t="array" ref="T27">MAX((Q27:Q61="SONIC")*R27:R61)</f>
        <v>3.1645799211756158E-6</v>
      </c>
      <c r="U27" s="17">
        <f t="shared" si="14"/>
        <v>3.1645799211756158E-6</v>
      </c>
      <c r="V27" s="23">
        <f t="shared" si="15"/>
        <v>2.1763881773597597E-3</v>
      </c>
      <c r="W27" s="10">
        <f t="shared" si="5"/>
        <v>6.2198190113713697E-8</v>
      </c>
      <c r="X27" s="10">
        <f t="shared" si="6"/>
        <v>0</v>
      </c>
      <c r="Y27" s="2">
        <f t="shared" si="7"/>
        <v>3.1645799211756158E-6</v>
      </c>
      <c r="Z27" s="2">
        <f t="shared" si="8"/>
        <v>5319.6509360464088</v>
      </c>
      <c r="AA27" s="2"/>
    </row>
    <row r="28" spans="2:29" x14ac:dyDescent="0.25">
      <c r="B28">
        <v>23</v>
      </c>
      <c r="C28">
        <f t="shared" si="16"/>
        <v>200</v>
      </c>
      <c r="D28">
        <f t="shared" si="9"/>
        <v>92</v>
      </c>
      <c r="E28">
        <v>0</v>
      </c>
      <c r="F28" s="5">
        <f>((4*C28)/(0.0821*(E28+273)))/1000/1000</f>
        <v>3.5693092940352373E-5</v>
      </c>
      <c r="G28" s="6">
        <v>5.1925999999999997</v>
      </c>
      <c r="H28" s="7">
        <v>3.1156000000000001</v>
      </c>
      <c r="I28" s="6">
        <f t="shared" si="21"/>
        <v>1.6666452689690587</v>
      </c>
      <c r="J28">
        <v>0.6</v>
      </c>
      <c r="K28">
        <v>5</v>
      </c>
      <c r="L28">
        <v>0.5</v>
      </c>
      <c r="M28">
        <f t="shared" si="11"/>
        <v>1.9634954084936206E-7</v>
      </c>
      <c r="N28">
        <f t="shared" si="22"/>
        <v>0.48714231475475162</v>
      </c>
      <c r="O28">
        <f t="shared" si="23"/>
        <v>188.85651525944067</v>
      </c>
      <c r="P28" s="8">
        <f t="shared" si="24"/>
        <v>2.1739130434782608</v>
      </c>
      <c r="Q28" t="str">
        <f t="shared" si="25"/>
        <v>SONIC</v>
      </c>
      <c r="R28" s="15">
        <f t="shared" si="26"/>
        <v>3.0979497237600605E-6</v>
      </c>
      <c r="S28" s="16">
        <f t="shared" si="4"/>
        <v>3.2713109188642264E-6</v>
      </c>
      <c r="T28" s="16">
        <f t="array" ref="T28">MAX((Q28:Q62="SONIC")*R28:R62)</f>
        <v>3.1645799211756158E-6</v>
      </c>
      <c r="U28" s="17">
        <f t="shared" si="14"/>
        <v>3.1645799211756158E-6</v>
      </c>
      <c r="V28" s="23">
        <f t="shared" si="15"/>
        <v>2.1763881773597597E-3</v>
      </c>
      <c r="W28" s="10">
        <f t="shared" si="5"/>
        <v>6.2198190113713697E-8</v>
      </c>
      <c r="X28" s="10">
        <f t="shared" si="6"/>
        <v>0</v>
      </c>
      <c r="Y28" s="2">
        <f t="shared" ref="Y28:Y29" si="27">U28</f>
        <v>3.1645799211756158E-6</v>
      </c>
      <c r="Z28" s="2">
        <f t="shared" si="8"/>
        <v>5319.6509360464088</v>
      </c>
      <c r="AA28" s="2"/>
    </row>
    <row r="29" spans="2:29" x14ac:dyDescent="0.25">
      <c r="B29">
        <v>24</v>
      </c>
      <c r="C29">
        <f t="shared" si="16"/>
        <v>200</v>
      </c>
      <c r="D29">
        <f t="shared" si="9"/>
        <v>96</v>
      </c>
      <c r="E29">
        <v>0</v>
      </c>
      <c r="F29" s="5">
        <f t="shared" si="20"/>
        <v>3.5693092940352373E-5</v>
      </c>
      <c r="G29" s="6">
        <v>5.1925999999999997</v>
      </c>
      <c r="H29" s="7">
        <v>3.1156000000000001</v>
      </c>
      <c r="I29" s="6">
        <f t="shared" si="21"/>
        <v>1.6666452689690587</v>
      </c>
      <c r="J29">
        <v>0.6</v>
      </c>
      <c r="K29">
        <v>5</v>
      </c>
      <c r="L29">
        <v>0.5</v>
      </c>
      <c r="M29">
        <f t="shared" si="11"/>
        <v>1.9634954084936206E-7</v>
      </c>
      <c r="N29">
        <f t="shared" si="22"/>
        <v>0.48714231475475162</v>
      </c>
      <c r="O29">
        <f t="shared" si="23"/>
        <v>197.06766809680767</v>
      </c>
      <c r="P29" s="8">
        <f t="shared" si="24"/>
        <v>2.0833333333333335</v>
      </c>
      <c r="Q29" t="str">
        <f t="shared" si="25"/>
        <v>SONIC</v>
      </c>
      <c r="R29" s="15">
        <f t="shared" si="26"/>
        <v>3.1645799211756158E-6</v>
      </c>
      <c r="S29" s="16">
        <f t="shared" si="4"/>
        <v>3.2101595283128956E-6</v>
      </c>
      <c r="T29" s="16">
        <f t="array" ref="T29">MAX((Q29:Q63="SONIC")*R29:R63)</f>
        <v>3.1645799211756158E-6</v>
      </c>
      <c r="U29" s="17">
        <f t="shared" si="14"/>
        <v>3.1645799211756158E-6</v>
      </c>
      <c r="V29" s="23">
        <f t="shared" si="15"/>
        <v>2.1763881773597597E-3</v>
      </c>
      <c r="W29" s="10">
        <f t="shared" si="5"/>
        <v>6.2198190113713697E-8</v>
      </c>
      <c r="X29" s="10">
        <f t="shared" si="6"/>
        <v>0</v>
      </c>
      <c r="Y29" s="2">
        <f t="shared" si="27"/>
        <v>3.1645799211756158E-6</v>
      </c>
      <c r="Z29" s="2">
        <f t="shared" si="8"/>
        <v>5319.6509360464088</v>
      </c>
      <c r="AA29" s="2"/>
    </row>
    <row r="30" spans="2:29" x14ac:dyDescent="0.25">
      <c r="B30">
        <v>25</v>
      </c>
      <c r="C30">
        <f t="shared" si="16"/>
        <v>200</v>
      </c>
      <c r="D30">
        <f t="shared" si="9"/>
        <v>100</v>
      </c>
      <c r="E30">
        <v>0</v>
      </c>
      <c r="F30" s="5">
        <f t="shared" si="20"/>
        <v>3.5693092940352373E-5</v>
      </c>
      <c r="G30" s="6">
        <v>5.1925999999999997</v>
      </c>
      <c r="H30" s="7">
        <v>3.1156000000000001</v>
      </c>
      <c r="I30" s="6">
        <f t="shared" si="21"/>
        <v>1.6666452689690587</v>
      </c>
      <c r="J30">
        <v>0.6</v>
      </c>
      <c r="K30">
        <v>5</v>
      </c>
      <c r="L30">
        <v>0.5</v>
      </c>
      <c r="M30">
        <f t="shared" si="11"/>
        <v>1.9634954084936206E-7</v>
      </c>
      <c r="N30">
        <f t="shared" si="22"/>
        <v>0.48714231475475162</v>
      </c>
      <c r="O30">
        <f t="shared" si="23"/>
        <v>205.27882093417463</v>
      </c>
      <c r="P30" s="8">
        <f t="shared" si="24"/>
        <v>2</v>
      </c>
      <c r="Q30" t="str">
        <f t="shared" si="25"/>
        <v>SUBSONIC</v>
      </c>
      <c r="R30" s="15">
        <f t="shared" si="26"/>
        <v>3.147820399348705E-6</v>
      </c>
      <c r="S30" s="16">
        <f t="shared" si="4"/>
        <v>3.147820399348705E-6</v>
      </c>
      <c r="T30" s="16">
        <f t="array" ref="T30">MAX((Q30:Q64="SONIC")*R30:R64)</f>
        <v>0</v>
      </c>
      <c r="U30" s="17">
        <f t="shared" si="14"/>
        <v>3.147820399348705E-6</v>
      </c>
      <c r="V30" s="23"/>
      <c r="W30" s="10">
        <f t="shared" si="5"/>
        <v>0</v>
      </c>
      <c r="X30" s="10">
        <f t="shared" si="6"/>
        <v>3.147820399348705E-6</v>
      </c>
      <c r="Y30" s="2">
        <f t="shared" ref="Y30:Y55" si="28">U30</f>
        <v>3.147820399348705E-6</v>
      </c>
      <c r="Z30" s="2">
        <f t="shared" si="8"/>
        <v>5291.478221754176</v>
      </c>
      <c r="AA30" s="2"/>
    </row>
    <row r="31" spans="2:29" x14ac:dyDescent="0.25">
      <c r="B31">
        <v>26</v>
      </c>
      <c r="C31">
        <f t="shared" si="16"/>
        <v>200</v>
      </c>
      <c r="D31">
        <f t="shared" si="9"/>
        <v>104</v>
      </c>
      <c r="E31">
        <v>0</v>
      </c>
      <c r="F31" s="5">
        <f t="shared" si="20"/>
        <v>3.5693092940352373E-5</v>
      </c>
      <c r="G31" s="6">
        <v>5.1925999999999997</v>
      </c>
      <c r="H31" s="7">
        <v>3.1156000000000001</v>
      </c>
      <c r="I31" s="6">
        <f t="shared" si="21"/>
        <v>1.6666452689690587</v>
      </c>
      <c r="J31">
        <v>0.6</v>
      </c>
      <c r="K31">
        <v>5</v>
      </c>
      <c r="L31">
        <v>0.5</v>
      </c>
      <c r="M31">
        <f t="shared" si="11"/>
        <v>1.9634954084936206E-7</v>
      </c>
      <c r="N31">
        <f t="shared" si="22"/>
        <v>0.48714231475475162</v>
      </c>
      <c r="O31">
        <f t="shared" si="23"/>
        <v>213.48997377154163</v>
      </c>
      <c r="P31" s="8">
        <f t="shared" si="24"/>
        <v>1.9230769230769231</v>
      </c>
      <c r="Q31" t="str">
        <f t="shared" si="25"/>
        <v>SUBSONIC</v>
      </c>
      <c r="R31" s="15">
        <f t="shared" si="26"/>
        <v>3.0842215121313203E-6</v>
      </c>
      <c r="S31" s="16">
        <f t="shared" si="4"/>
        <v>3.0842215121313203E-6</v>
      </c>
      <c r="T31" s="16">
        <f t="array" ref="T31">MAX((Q31:Q65="SONIC")*R31:R65)</f>
        <v>0</v>
      </c>
      <c r="U31" s="17">
        <f t="shared" si="14"/>
        <v>3.0842215121313203E-6</v>
      </c>
      <c r="V31" s="23"/>
      <c r="W31" s="10">
        <f t="shared" si="5"/>
        <v>0</v>
      </c>
      <c r="X31" s="10">
        <f t="shared" si="6"/>
        <v>3.0842215121313203E-6</v>
      </c>
      <c r="Y31" s="2">
        <f t="shared" si="28"/>
        <v>3.0842215121313203E-6</v>
      </c>
      <c r="Z31" s="2">
        <f t="shared" si="8"/>
        <v>5184.568651338971</v>
      </c>
      <c r="AA31" s="2"/>
    </row>
    <row r="32" spans="2:29" x14ac:dyDescent="0.25">
      <c r="B32">
        <v>27</v>
      </c>
      <c r="C32">
        <f t="shared" si="16"/>
        <v>200</v>
      </c>
      <c r="D32">
        <f t="shared" si="9"/>
        <v>108</v>
      </c>
      <c r="E32">
        <v>0</v>
      </c>
      <c r="F32" s="5">
        <f t="shared" si="20"/>
        <v>3.5693092940352373E-5</v>
      </c>
      <c r="G32" s="6">
        <v>5.1925999999999997</v>
      </c>
      <c r="H32" s="7">
        <v>3.1156000000000001</v>
      </c>
      <c r="I32" s="6">
        <f t="shared" si="21"/>
        <v>1.6666452689690587</v>
      </c>
      <c r="J32">
        <v>0.6</v>
      </c>
      <c r="K32">
        <v>5</v>
      </c>
      <c r="L32">
        <v>0.5</v>
      </c>
      <c r="M32">
        <f t="shared" si="11"/>
        <v>1.9634954084936206E-7</v>
      </c>
      <c r="N32">
        <f t="shared" si="22"/>
        <v>0.48714231475475162</v>
      </c>
      <c r="O32">
        <f t="shared" si="23"/>
        <v>221.70112660890862</v>
      </c>
      <c r="P32" s="8">
        <f t="shared" si="24"/>
        <v>1.8518518518518519</v>
      </c>
      <c r="Q32" t="str">
        <f t="shared" si="25"/>
        <v>SUBSONIC</v>
      </c>
      <c r="R32" s="15">
        <f t="shared" si="26"/>
        <v>3.0192832601846704E-6</v>
      </c>
      <c r="S32" s="16">
        <f t="shared" si="4"/>
        <v>3.0192832601846704E-6</v>
      </c>
      <c r="T32" s="16">
        <f t="array" ref="T32">MAX((Q32:Q66="SONIC")*R32:R66)</f>
        <v>0</v>
      </c>
      <c r="U32" s="17">
        <f t="shared" si="14"/>
        <v>3.0192832601846704E-6</v>
      </c>
      <c r="V32" s="23"/>
      <c r="W32" s="10">
        <f t="shared" si="5"/>
        <v>0</v>
      </c>
      <c r="X32" s="10">
        <f t="shared" si="6"/>
        <v>3.0192832601846704E-6</v>
      </c>
      <c r="Y32" s="2">
        <f t="shared" si="28"/>
        <v>3.0192832601846704E-6</v>
      </c>
      <c r="Z32" s="2">
        <f t="shared" si="8"/>
        <v>5075.407612162282</v>
      </c>
      <c r="AA32" s="2"/>
    </row>
    <row r="33" spans="2:27" x14ac:dyDescent="0.25">
      <c r="B33">
        <v>28</v>
      </c>
      <c r="C33">
        <f t="shared" si="16"/>
        <v>200</v>
      </c>
      <c r="D33">
        <f t="shared" si="9"/>
        <v>112</v>
      </c>
      <c r="E33">
        <v>0</v>
      </c>
      <c r="F33" s="5">
        <f t="shared" si="20"/>
        <v>3.5693092940352373E-5</v>
      </c>
      <c r="G33" s="6">
        <v>5.1925999999999997</v>
      </c>
      <c r="H33" s="7">
        <v>3.1156000000000001</v>
      </c>
      <c r="I33" s="6">
        <f t="shared" si="21"/>
        <v>1.6666452689690587</v>
      </c>
      <c r="J33">
        <v>0.6</v>
      </c>
      <c r="K33">
        <v>5</v>
      </c>
      <c r="L33">
        <v>0.5</v>
      </c>
      <c r="M33">
        <f t="shared" si="11"/>
        <v>1.9634954084936206E-7</v>
      </c>
      <c r="N33">
        <f t="shared" si="22"/>
        <v>0.48714231475475162</v>
      </c>
      <c r="O33">
        <f t="shared" si="23"/>
        <v>229.91227944627559</v>
      </c>
      <c r="P33" s="8">
        <f t="shared" si="24"/>
        <v>1.7857142857142858</v>
      </c>
      <c r="Q33" t="str">
        <f t="shared" si="25"/>
        <v>SUBSONIC</v>
      </c>
      <c r="R33" s="15">
        <f t="shared" si="26"/>
        <v>2.9529172820397698E-6</v>
      </c>
      <c r="S33" s="16">
        <f t="shared" si="4"/>
        <v>2.9529172820397698E-6</v>
      </c>
      <c r="T33" s="16">
        <f t="array" ref="T33">MAX((Q33:Q67="SONIC")*R33:R67)</f>
        <v>0</v>
      </c>
      <c r="U33" s="17">
        <f t="shared" si="14"/>
        <v>2.9529172820397698E-6</v>
      </c>
      <c r="V33" s="23"/>
      <c r="W33" s="10">
        <f t="shared" si="5"/>
        <v>0</v>
      </c>
      <c r="X33" s="10">
        <f t="shared" si="6"/>
        <v>2.9529172820397698E-6</v>
      </c>
      <c r="Y33" s="2">
        <f t="shared" si="28"/>
        <v>2.9529172820397698E-6</v>
      </c>
      <c r="Z33" s="2">
        <f t="shared" si="8"/>
        <v>4963.8465688156493</v>
      </c>
      <c r="AA33" s="2"/>
    </row>
    <row r="34" spans="2:27" x14ac:dyDescent="0.25">
      <c r="B34">
        <v>29</v>
      </c>
      <c r="C34">
        <f t="shared" si="16"/>
        <v>200</v>
      </c>
      <c r="D34">
        <f t="shared" si="9"/>
        <v>116</v>
      </c>
      <c r="E34">
        <v>0</v>
      </c>
      <c r="F34" s="5">
        <f t="shared" si="20"/>
        <v>3.5693092940352373E-5</v>
      </c>
      <c r="G34" s="6">
        <v>5.1925999999999997</v>
      </c>
      <c r="H34" s="7">
        <v>3.1156000000000001</v>
      </c>
      <c r="I34" s="6">
        <f t="shared" si="21"/>
        <v>1.6666452689690587</v>
      </c>
      <c r="J34">
        <v>0.6</v>
      </c>
      <c r="K34">
        <v>5</v>
      </c>
      <c r="L34">
        <v>0.5</v>
      </c>
      <c r="M34">
        <f t="shared" si="11"/>
        <v>1.9634954084936206E-7</v>
      </c>
      <c r="N34">
        <f t="shared" si="22"/>
        <v>0.48714231475475162</v>
      </c>
      <c r="O34">
        <f t="shared" si="23"/>
        <v>238.12343228364259</v>
      </c>
      <c r="P34" s="8">
        <f t="shared" si="24"/>
        <v>1.7241379310344827</v>
      </c>
      <c r="Q34" t="str">
        <f t="shared" si="25"/>
        <v>SUBSONIC</v>
      </c>
      <c r="R34" s="15">
        <f t="shared" si="26"/>
        <v>2.8850250508283122E-6</v>
      </c>
      <c r="S34" s="16">
        <f t="shared" si="4"/>
        <v>2.8850250508283122E-6</v>
      </c>
      <c r="T34" s="16">
        <f t="array" ref="T34">MAX((Q34:Q68="SONIC")*R34:R68)</f>
        <v>0</v>
      </c>
      <c r="U34" s="17">
        <f t="shared" si="14"/>
        <v>2.8850250508283122E-6</v>
      </c>
      <c r="V34" s="23"/>
      <c r="W34" s="10">
        <f t="shared" si="5"/>
        <v>0</v>
      </c>
      <c r="X34" s="10">
        <f t="shared" si="6"/>
        <v>2.8850250508283122E-6</v>
      </c>
      <c r="Y34" s="2">
        <f t="shared" si="28"/>
        <v>2.8850250508283122E-6</v>
      </c>
      <c r="Z34" s="2">
        <f t="shared" si="8"/>
        <v>4849.7198978797669</v>
      </c>
      <c r="AA34" s="2"/>
    </row>
    <row r="35" spans="2:27" x14ac:dyDescent="0.25">
      <c r="B35">
        <v>30</v>
      </c>
      <c r="C35">
        <f t="shared" si="16"/>
        <v>200</v>
      </c>
      <c r="D35">
        <f t="shared" si="9"/>
        <v>120</v>
      </c>
      <c r="E35">
        <v>0</v>
      </c>
      <c r="F35" s="5">
        <f t="shared" si="20"/>
        <v>3.5693092940352373E-5</v>
      </c>
      <c r="G35" s="6">
        <v>5.1925999999999997</v>
      </c>
      <c r="H35" s="7">
        <v>3.1156000000000001</v>
      </c>
      <c r="I35" s="6">
        <f t="shared" si="21"/>
        <v>1.6666452689690587</v>
      </c>
      <c r="J35">
        <v>0.6</v>
      </c>
      <c r="K35">
        <v>5</v>
      </c>
      <c r="L35">
        <v>0.5</v>
      </c>
      <c r="M35">
        <f t="shared" si="11"/>
        <v>1.9634954084936206E-7</v>
      </c>
      <c r="N35">
        <f t="shared" si="22"/>
        <v>0.48714231475475162</v>
      </c>
      <c r="O35">
        <f t="shared" si="23"/>
        <v>246.33458512100958</v>
      </c>
      <c r="P35" s="8">
        <f t="shared" si="24"/>
        <v>1.6666666666666667</v>
      </c>
      <c r="Q35" t="str">
        <f t="shared" si="25"/>
        <v>SUBSONIC</v>
      </c>
      <c r="R35" s="15">
        <f t="shared" si="26"/>
        <v>2.8154961575616958E-6</v>
      </c>
      <c r="S35" s="16">
        <f t="shared" si="4"/>
        <v>2.8154961575616958E-6</v>
      </c>
      <c r="T35" s="16">
        <f t="array" ref="T35">MAX((Q35:Q69="SONIC")*R35:R69)</f>
        <v>0</v>
      </c>
      <c r="U35" s="17">
        <f t="shared" si="14"/>
        <v>2.8154961575616958E-6</v>
      </c>
      <c r="V35" s="23"/>
      <c r="W35" s="10">
        <f t="shared" si="5"/>
        <v>0</v>
      </c>
      <c r="X35" s="10">
        <f t="shared" si="6"/>
        <v>2.8154961575616958E-6</v>
      </c>
      <c r="Y35" s="2">
        <f t="shared" si="28"/>
        <v>2.8154961575616958E-6</v>
      </c>
      <c r="Z35" s="2">
        <f t="shared" si="8"/>
        <v>4732.8420021208176</v>
      </c>
      <c r="AA35" s="2"/>
    </row>
    <row r="36" spans="2:27" x14ac:dyDescent="0.25">
      <c r="B36">
        <v>31</v>
      </c>
      <c r="C36">
        <f t="shared" si="16"/>
        <v>200</v>
      </c>
      <c r="D36">
        <f t="shared" si="9"/>
        <v>124</v>
      </c>
      <c r="E36">
        <v>0</v>
      </c>
      <c r="F36" s="5">
        <f t="shared" si="20"/>
        <v>3.5693092940352373E-5</v>
      </c>
      <c r="G36" s="6">
        <v>5.1925999999999997</v>
      </c>
      <c r="H36" s="7">
        <v>3.1156000000000001</v>
      </c>
      <c r="I36" s="6">
        <f t="shared" si="21"/>
        <v>1.6666452689690587</v>
      </c>
      <c r="J36">
        <v>0.6</v>
      </c>
      <c r="K36">
        <v>5</v>
      </c>
      <c r="L36">
        <v>0.5</v>
      </c>
      <c r="M36">
        <f t="shared" si="11"/>
        <v>1.9634954084936206E-7</v>
      </c>
      <c r="N36">
        <f t="shared" si="22"/>
        <v>0.48714231475475162</v>
      </c>
      <c r="O36">
        <f t="shared" si="23"/>
        <v>254.54573795837655</v>
      </c>
      <c r="P36" s="8">
        <f t="shared" si="24"/>
        <v>1.6129032258064515</v>
      </c>
      <c r="Q36" t="str">
        <f t="shared" si="25"/>
        <v>SUBSONIC</v>
      </c>
      <c r="R36" s="15">
        <f t="shared" si="26"/>
        <v>2.7442062026353706E-6</v>
      </c>
      <c r="S36" s="16">
        <f t="shared" si="4"/>
        <v>2.7442062026353706E-6</v>
      </c>
      <c r="T36" s="16">
        <f t="array" ref="T36">MAX((Q36:Q70="SONIC")*R36:R70)</f>
        <v>0</v>
      </c>
      <c r="U36" s="17">
        <f t="shared" si="14"/>
        <v>2.7442062026353706E-6</v>
      </c>
      <c r="V36" s="23"/>
      <c r="W36" s="10">
        <f t="shared" si="5"/>
        <v>0</v>
      </c>
      <c r="X36" s="10">
        <f t="shared" si="6"/>
        <v>2.7442062026353706E-6</v>
      </c>
      <c r="Y36" s="2">
        <f t="shared" si="28"/>
        <v>2.7442062026353706E-6</v>
      </c>
      <c r="Z36" s="2">
        <f t="shared" si="8"/>
        <v>4613.0037661145525</v>
      </c>
      <c r="AA36" s="2"/>
    </row>
    <row r="37" spans="2:27" x14ac:dyDescent="0.25">
      <c r="B37">
        <v>32</v>
      </c>
      <c r="C37">
        <f t="shared" si="16"/>
        <v>200</v>
      </c>
      <c r="D37">
        <f t="shared" si="9"/>
        <v>128</v>
      </c>
      <c r="E37">
        <v>0</v>
      </c>
      <c r="F37" s="5">
        <f t="shared" si="20"/>
        <v>3.5693092940352373E-5</v>
      </c>
      <c r="G37" s="6">
        <v>5.1925999999999997</v>
      </c>
      <c r="H37" s="7">
        <v>3.1156000000000001</v>
      </c>
      <c r="I37" s="6">
        <f t="shared" si="21"/>
        <v>1.6666452689690587</v>
      </c>
      <c r="J37">
        <v>0.6</v>
      </c>
      <c r="K37">
        <v>5</v>
      </c>
      <c r="L37">
        <v>0.5</v>
      </c>
      <c r="M37">
        <f t="shared" si="11"/>
        <v>1.9634954084936206E-7</v>
      </c>
      <c r="N37">
        <f t="shared" si="22"/>
        <v>0.48714231475475162</v>
      </c>
      <c r="O37">
        <f t="shared" si="23"/>
        <v>262.75689079574357</v>
      </c>
      <c r="P37" s="8">
        <f t="shared" si="24"/>
        <v>1.5625</v>
      </c>
      <c r="Q37" t="str">
        <f t="shared" si="25"/>
        <v>SUBSONIC</v>
      </c>
      <c r="R37" s="15">
        <f t="shared" si="26"/>
        <v>2.6710141804041784E-6</v>
      </c>
      <c r="S37" s="16">
        <f t="shared" si="4"/>
        <v>2.6710141804041784E-6</v>
      </c>
      <c r="T37" s="16">
        <f t="array" ref="T37">MAX((Q37:Q71="SONIC")*R37:R71)</f>
        <v>0</v>
      </c>
      <c r="U37" s="17">
        <f t="shared" si="14"/>
        <v>2.6710141804041784E-6</v>
      </c>
      <c r="V37" s="23"/>
      <c r="W37" s="10">
        <f t="shared" si="5"/>
        <v>0</v>
      </c>
      <c r="X37" s="10">
        <f t="shared" si="6"/>
        <v>2.6710141804041784E-6</v>
      </c>
      <c r="Y37" s="2">
        <f t="shared" si="28"/>
        <v>2.6710141804041784E-6</v>
      </c>
      <c r="Z37" s="2">
        <f t="shared" si="8"/>
        <v>4489.9681597239742</v>
      </c>
      <c r="AA37" s="2"/>
    </row>
    <row r="38" spans="2:27" x14ac:dyDescent="0.25">
      <c r="B38">
        <v>33</v>
      </c>
      <c r="C38">
        <f t="shared" si="16"/>
        <v>200</v>
      </c>
      <c r="D38">
        <f t="shared" si="9"/>
        <v>132</v>
      </c>
      <c r="E38">
        <v>0</v>
      </c>
      <c r="F38" s="5">
        <f t="shared" si="20"/>
        <v>3.5693092940352373E-5</v>
      </c>
      <c r="G38" s="6">
        <v>5.1925999999999997</v>
      </c>
      <c r="H38" s="7">
        <v>3.1156000000000001</v>
      </c>
      <c r="I38" s="6">
        <f t="shared" si="21"/>
        <v>1.6666452689690587</v>
      </c>
      <c r="J38">
        <v>0.6</v>
      </c>
      <c r="K38">
        <v>5</v>
      </c>
      <c r="L38">
        <v>0.5</v>
      </c>
      <c r="M38">
        <f t="shared" si="11"/>
        <v>1.9634954084936206E-7</v>
      </c>
      <c r="N38">
        <f t="shared" si="22"/>
        <v>0.48714231475475162</v>
      </c>
      <c r="O38">
        <f t="shared" si="23"/>
        <v>270.96804363311054</v>
      </c>
      <c r="P38" s="8">
        <f t="shared" si="24"/>
        <v>1.5151515151515151</v>
      </c>
      <c r="Q38" t="str">
        <f t="shared" si="25"/>
        <v>SUBSONIC</v>
      </c>
      <c r="R38" s="15">
        <f t="shared" si="26"/>
        <v>2.595759199397735E-6</v>
      </c>
      <c r="S38" s="16">
        <f t="shared" si="4"/>
        <v>2.595759199397735E-6</v>
      </c>
      <c r="T38" s="16">
        <f t="array" ref="T38">MAX((Q38:Q72="SONIC")*R38:R72)</f>
        <v>0</v>
      </c>
      <c r="U38" s="17">
        <f t="shared" si="14"/>
        <v>2.595759199397735E-6</v>
      </c>
      <c r="V38" s="23"/>
      <c r="W38" s="10">
        <f t="shared" ref="W38:W55" si="29">IF(C38&gt;O38,(J38*M38)*(SQRT(I38*F38*C38*((2/I38+1)^((I38+1)/(I38-1))))),0)</f>
        <v>0</v>
      </c>
      <c r="X38" s="10">
        <f t="shared" ref="X38:X55" si="30">IF(C38&gt;O38,0,(J38*(PI()/4)*((L38/1000)^2)*F38*(2*(((C38-D38)*100000))/(F38*(1-(L38/K38)^4)))^0.5))</f>
        <v>2.595759199397735E-6</v>
      </c>
      <c r="Y38" s="2">
        <f t="shared" si="28"/>
        <v>2.595759199397735E-6</v>
      </c>
      <c r="Z38" s="2">
        <f t="shared" ref="Z38:Z69" si="31">(Y38/F38)*1000*60</f>
        <v>4363.4647247895946</v>
      </c>
      <c r="AA38" s="2"/>
    </row>
    <row r="39" spans="2:27" x14ac:dyDescent="0.25">
      <c r="B39">
        <v>34</v>
      </c>
      <c r="C39">
        <f t="shared" si="16"/>
        <v>200</v>
      </c>
      <c r="D39">
        <f t="shared" si="9"/>
        <v>136</v>
      </c>
      <c r="E39">
        <v>0</v>
      </c>
      <c r="F39" s="5">
        <f t="shared" si="20"/>
        <v>3.5693092940352373E-5</v>
      </c>
      <c r="G39" s="6">
        <v>5.1925999999999997</v>
      </c>
      <c r="H39" s="7">
        <v>3.1156000000000001</v>
      </c>
      <c r="I39" s="6">
        <f t="shared" si="21"/>
        <v>1.6666452689690587</v>
      </c>
      <c r="J39">
        <v>0.6</v>
      </c>
      <c r="K39">
        <v>5</v>
      </c>
      <c r="L39">
        <v>0.5</v>
      </c>
      <c r="M39">
        <f t="shared" si="11"/>
        <v>1.9634954084936206E-7</v>
      </c>
      <c r="N39">
        <f t="shared" si="22"/>
        <v>0.48714231475475162</v>
      </c>
      <c r="O39">
        <f t="shared" si="23"/>
        <v>279.17919647047751</v>
      </c>
      <c r="P39" s="8">
        <f t="shared" si="24"/>
        <v>1.4705882352941178</v>
      </c>
      <c r="Q39" t="str">
        <f t="shared" si="25"/>
        <v>SUBSONIC</v>
      </c>
      <c r="R39" s="15">
        <f t="shared" si="26"/>
        <v>2.5182563194789642E-6</v>
      </c>
      <c r="S39" s="16">
        <f t="shared" si="4"/>
        <v>2.5182563194789642E-6</v>
      </c>
      <c r="T39" s="16">
        <f t="array" ref="T39">MAX((Q39:Q73="SONIC")*R39:R73)</f>
        <v>0</v>
      </c>
      <c r="U39" s="17">
        <f t="shared" si="14"/>
        <v>2.5182563194789642E-6</v>
      </c>
      <c r="V39" s="23"/>
      <c r="W39" s="10">
        <f t="shared" si="29"/>
        <v>0</v>
      </c>
      <c r="X39" s="10">
        <f t="shared" si="30"/>
        <v>2.5182563194789642E-6</v>
      </c>
      <c r="Y39" s="2">
        <f t="shared" si="28"/>
        <v>2.5182563194789642E-6</v>
      </c>
      <c r="Z39" s="2">
        <f t="shared" si="31"/>
        <v>4233.1825774033414</v>
      </c>
      <c r="AA39" s="2"/>
    </row>
    <row r="40" spans="2:27" x14ac:dyDescent="0.25">
      <c r="B40">
        <v>35</v>
      </c>
      <c r="C40">
        <f t="shared" ref="C40:C55" si="32">C39</f>
        <v>200</v>
      </c>
      <c r="D40">
        <f t="shared" si="9"/>
        <v>140</v>
      </c>
      <c r="E40">
        <v>0</v>
      </c>
      <c r="F40" s="5">
        <f t="shared" ref="F40:F55" si="33">((4*C40)/(0.0821*(E40+273)))/1000/1000</f>
        <v>3.5693092940352373E-5</v>
      </c>
      <c r="G40" s="6">
        <v>5.1925999999999997</v>
      </c>
      <c r="H40" s="7">
        <v>3.1156000000000001</v>
      </c>
      <c r="I40" s="6">
        <f t="shared" ref="I40:I55" si="34">G40/H40</f>
        <v>1.6666452689690587</v>
      </c>
      <c r="J40">
        <v>0.6</v>
      </c>
      <c r="K40">
        <v>5</v>
      </c>
      <c r="L40">
        <v>0.5</v>
      </c>
      <c r="M40">
        <f t="shared" si="11"/>
        <v>1.9634954084936206E-7</v>
      </c>
      <c r="N40">
        <f t="shared" ref="N40:N55" si="35">(2/(I40+1))^(I40/(I40-1))</f>
        <v>0.48714231475475162</v>
      </c>
      <c r="O40">
        <f t="shared" ref="O40:O55" si="36">D40/N40</f>
        <v>287.39034930784453</v>
      </c>
      <c r="P40" s="8">
        <f t="shared" ref="P40:P55" si="37">C40/D40</f>
        <v>1.4285714285714286</v>
      </c>
      <c r="Q40" t="str">
        <f t="shared" ref="Q40:Q55" si="38">IF(C40&gt;O40,"SONIC","SUBSONIC")</f>
        <v>SUBSONIC</v>
      </c>
      <c r="R40" s="15">
        <f t="shared" ref="R40:R55" si="39">IF(C40&gt;O40,(J40*(PI()/4)*((L40/1000)^2)*F40*(2*(((O40-D40)*100000))/(F40*(1-(L40/K40)^4)))^0.5),(J40*(PI()/4)*((L40/1000)^2)*F40*(2*(((C40-D40)*100000))/(F40*(1-(L40/K40)^4)))^0.5))</f>
        <v>2.4382911967059027E-6</v>
      </c>
      <c r="S40" s="16">
        <f t="shared" ref="S40:S55" si="40">(J40*(PI()/4)*((L40/1000)^2)*F40*(2*(((C40-D40)*100000))/(F40*(1-(L40/K40)^4)))^0.5)</f>
        <v>2.4382911967059027E-6</v>
      </c>
      <c r="T40" s="16">
        <f t="array" ref="T40">MAX((Q40:Q74="SONIC")*R40:R74)</f>
        <v>0</v>
      </c>
      <c r="U40" s="17">
        <f t="shared" ref="U40:U55" si="41">IF(C40&gt;O40,T40,S40)</f>
        <v>2.4382911967059027E-6</v>
      </c>
      <c r="V40" s="23"/>
      <c r="W40" s="10">
        <f t="shared" si="29"/>
        <v>0</v>
      </c>
      <c r="X40" s="10">
        <f t="shared" si="30"/>
        <v>2.4382911967059027E-6</v>
      </c>
      <c r="Y40" s="2">
        <f t="shared" si="28"/>
        <v>2.4382911967059027E-6</v>
      </c>
      <c r="Z40" s="2">
        <f t="shared" si="31"/>
        <v>4098.7614059346315</v>
      </c>
      <c r="AA40" s="2"/>
    </row>
    <row r="41" spans="2:27" x14ac:dyDescent="0.25">
      <c r="B41">
        <v>36</v>
      </c>
      <c r="C41">
        <f t="shared" si="32"/>
        <v>200</v>
      </c>
      <c r="D41">
        <f t="shared" si="9"/>
        <v>144</v>
      </c>
      <c r="E41">
        <v>0</v>
      </c>
      <c r="F41" s="5">
        <f t="shared" si="33"/>
        <v>3.5693092940352373E-5</v>
      </c>
      <c r="G41" s="6">
        <v>5.1925999999999997</v>
      </c>
      <c r="H41" s="7">
        <v>3.1156000000000001</v>
      </c>
      <c r="I41" s="6">
        <f t="shared" si="34"/>
        <v>1.6666452689690587</v>
      </c>
      <c r="J41">
        <v>0.6</v>
      </c>
      <c r="K41">
        <v>5</v>
      </c>
      <c r="L41">
        <v>0.5</v>
      </c>
      <c r="M41">
        <f t="shared" si="11"/>
        <v>1.9634954084936206E-7</v>
      </c>
      <c r="N41">
        <f t="shared" si="35"/>
        <v>0.48714231475475162</v>
      </c>
      <c r="O41">
        <f t="shared" si="36"/>
        <v>295.6015021452115</v>
      </c>
      <c r="P41" s="8">
        <f t="shared" si="37"/>
        <v>1.3888888888888888</v>
      </c>
      <c r="Q41" t="str">
        <f t="shared" si="38"/>
        <v>SUBSONIC</v>
      </c>
      <c r="R41" s="15">
        <f t="shared" si="39"/>
        <v>2.355613089892156E-6</v>
      </c>
      <c r="S41" s="16">
        <f t="shared" si="40"/>
        <v>2.355613089892156E-6</v>
      </c>
      <c r="T41" s="16">
        <f t="array" ref="T41">MAX((Q41:Q75="SONIC")*R41:R75)</f>
        <v>0</v>
      </c>
      <c r="U41" s="17">
        <f t="shared" si="41"/>
        <v>2.355613089892156E-6</v>
      </c>
      <c r="V41" s="23"/>
      <c r="W41" s="10">
        <f t="shared" si="29"/>
        <v>0</v>
      </c>
      <c r="X41" s="10">
        <f t="shared" si="30"/>
        <v>2.355613089892156E-6</v>
      </c>
      <c r="Y41" s="2">
        <f t="shared" si="28"/>
        <v>2.355613089892156E-6</v>
      </c>
      <c r="Z41" s="2">
        <f t="shared" si="31"/>
        <v>3959.7797150759902</v>
      </c>
    </row>
    <row r="42" spans="2:27" x14ac:dyDescent="0.25">
      <c r="B42">
        <v>37</v>
      </c>
      <c r="C42">
        <f t="shared" si="32"/>
        <v>200</v>
      </c>
      <c r="D42">
        <f t="shared" si="9"/>
        <v>148</v>
      </c>
      <c r="E42">
        <v>0</v>
      </c>
      <c r="F42" s="5">
        <f t="shared" si="33"/>
        <v>3.5693092940352373E-5</v>
      </c>
      <c r="G42" s="6">
        <v>5.1925999999999997</v>
      </c>
      <c r="H42" s="7">
        <v>3.1156000000000001</v>
      </c>
      <c r="I42" s="6">
        <f t="shared" si="34"/>
        <v>1.6666452689690587</v>
      </c>
      <c r="J42">
        <v>0.6</v>
      </c>
      <c r="K42">
        <v>5</v>
      </c>
      <c r="L42">
        <v>0.5</v>
      </c>
      <c r="M42">
        <f t="shared" si="11"/>
        <v>1.9634954084936206E-7</v>
      </c>
      <c r="N42">
        <f t="shared" si="35"/>
        <v>0.48714231475475162</v>
      </c>
      <c r="O42">
        <f t="shared" si="36"/>
        <v>303.81265498257847</v>
      </c>
      <c r="P42" s="8">
        <f t="shared" si="37"/>
        <v>1.3513513513513513</v>
      </c>
      <c r="Q42" t="str">
        <f t="shared" si="38"/>
        <v>SUBSONIC</v>
      </c>
      <c r="R42" s="15">
        <f t="shared" si="39"/>
        <v>2.2699255711606573E-6</v>
      </c>
      <c r="S42" s="16">
        <f t="shared" si="40"/>
        <v>2.2699255711606573E-6</v>
      </c>
      <c r="T42" s="16">
        <f t="array" ref="T42">MAX((Q42:Q76="SONIC")*R42:R76)</f>
        <v>0</v>
      </c>
      <c r="U42" s="17">
        <f t="shared" si="41"/>
        <v>2.2699255711606573E-6</v>
      </c>
      <c r="V42" s="23"/>
      <c r="W42" s="10">
        <f t="shared" si="29"/>
        <v>0</v>
      </c>
      <c r="X42" s="10">
        <f t="shared" si="30"/>
        <v>2.2699255711606573E-6</v>
      </c>
      <c r="Y42" s="2">
        <f t="shared" si="28"/>
        <v>2.2699255711606573E-6</v>
      </c>
      <c r="Z42" s="2">
        <f t="shared" si="31"/>
        <v>3815.7392103071375</v>
      </c>
    </row>
    <row r="43" spans="2:27" x14ac:dyDescent="0.25">
      <c r="B43">
        <v>38</v>
      </c>
      <c r="C43">
        <f t="shared" si="32"/>
        <v>200</v>
      </c>
      <c r="D43">
        <f t="shared" si="9"/>
        <v>152</v>
      </c>
      <c r="E43">
        <v>0</v>
      </c>
      <c r="F43" s="5">
        <f t="shared" si="33"/>
        <v>3.5693092940352373E-5</v>
      </c>
      <c r="G43" s="6">
        <v>5.1925999999999997</v>
      </c>
      <c r="H43" s="7">
        <v>3.1156000000000001</v>
      </c>
      <c r="I43" s="6">
        <f t="shared" si="34"/>
        <v>1.6666452689690587</v>
      </c>
      <c r="J43">
        <v>0.6</v>
      </c>
      <c r="K43">
        <v>5</v>
      </c>
      <c r="L43">
        <v>0.5</v>
      </c>
      <c r="M43">
        <f t="shared" si="11"/>
        <v>1.9634954084936206E-7</v>
      </c>
      <c r="N43">
        <f t="shared" si="35"/>
        <v>0.48714231475475162</v>
      </c>
      <c r="O43">
        <f t="shared" si="36"/>
        <v>312.02380781994549</v>
      </c>
      <c r="P43" s="8">
        <f t="shared" si="37"/>
        <v>1.3157894736842106</v>
      </c>
      <c r="Q43" t="str">
        <f t="shared" si="38"/>
        <v>SUBSONIC</v>
      </c>
      <c r="R43" s="15">
        <f t="shared" si="39"/>
        <v>2.1808739459094842E-6</v>
      </c>
      <c r="S43" s="16">
        <f t="shared" si="40"/>
        <v>2.1808739459094842E-6</v>
      </c>
      <c r="T43" s="16">
        <f t="array" ref="T43">MAX((Q43:Q77="SONIC")*R43:R77)</f>
        <v>0</v>
      </c>
      <c r="U43" s="17">
        <f t="shared" si="41"/>
        <v>2.1808739459094842E-6</v>
      </c>
      <c r="V43" s="23"/>
      <c r="W43" s="10">
        <f t="shared" si="29"/>
        <v>0</v>
      </c>
      <c r="X43" s="10">
        <f t="shared" si="30"/>
        <v>2.1808739459094842E-6</v>
      </c>
      <c r="Y43" s="2">
        <f t="shared" si="28"/>
        <v>2.1808739459094842E-6</v>
      </c>
      <c r="Z43" s="2">
        <f t="shared" si="31"/>
        <v>3666.0436508889788</v>
      </c>
    </row>
    <row r="44" spans="2:27" x14ac:dyDescent="0.25">
      <c r="B44">
        <v>39</v>
      </c>
      <c r="C44">
        <f t="shared" si="32"/>
        <v>200</v>
      </c>
      <c r="D44">
        <f t="shared" si="9"/>
        <v>156</v>
      </c>
      <c r="E44">
        <v>0</v>
      </c>
      <c r="F44" s="5">
        <f t="shared" si="33"/>
        <v>3.5693092940352373E-5</v>
      </c>
      <c r="G44" s="6">
        <v>5.1925999999999997</v>
      </c>
      <c r="H44" s="7">
        <v>3.1156000000000001</v>
      </c>
      <c r="I44" s="6">
        <f t="shared" si="34"/>
        <v>1.6666452689690587</v>
      </c>
      <c r="J44">
        <v>0.6</v>
      </c>
      <c r="K44">
        <v>5</v>
      </c>
      <c r="L44">
        <v>0.5</v>
      </c>
      <c r="M44">
        <f t="shared" si="11"/>
        <v>1.9634954084936206E-7</v>
      </c>
      <c r="N44">
        <f t="shared" si="35"/>
        <v>0.48714231475475162</v>
      </c>
      <c r="O44">
        <f t="shared" si="36"/>
        <v>320.23496065731246</v>
      </c>
      <c r="P44" s="8">
        <f t="shared" si="37"/>
        <v>1.2820512820512822</v>
      </c>
      <c r="Q44" t="str">
        <f t="shared" si="38"/>
        <v>SUBSONIC</v>
      </c>
      <c r="R44" s="15">
        <f t="shared" si="39"/>
        <v>2.08802783441327E-6</v>
      </c>
      <c r="S44" s="16">
        <f t="shared" si="40"/>
        <v>2.08802783441327E-6</v>
      </c>
      <c r="T44" s="16">
        <f t="array" ref="T44">MAX((Q44:Q78="SONIC")*R44:R78)</f>
        <v>0</v>
      </c>
      <c r="U44" s="17">
        <f t="shared" si="41"/>
        <v>2.08802783441327E-6</v>
      </c>
      <c r="V44" s="23"/>
      <c r="W44" s="10">
        <f t="shared" si="29"/>
        <v>0</v>
      </c>
      <c r="X44" s="10">
        <f t="shared" si="30"/>
        <v>2.08802783441327E-6</v>
      </c>
      <c r="Y44" s="2">
        <f t="shared" si="28"/>
        <v>2.08802783441327E-6</v>
      </c>
      <c r="Z44" s="2">
        <f t="shared" si="31"/>
        <v>3509.9695695791215</v>
      </c>
    </row>
    <row r="45" spans="2:27" x14ac:dyDescent="0.25">
      <c r="B45">
        <v>40</v>
      </c>
      <c r="C45">
        <f t="shared" si="32"/>
        <v>200</v>
      </c>
      <c r="D45">
        <f t="shared" si="9"/>
        <v>160</v>
      </c>
      <c r="E45">
        <v>0</v>
      </c>
      <c r="F45" s="5">
        <f t="shared" si="33"/>
        <v>3.5693092940352373E-5</v>
      </c>
      <c r="G45" s="6">
        <v>5.1925999999999997</v>
      </c>
      <c r="H45" s="7">
        <v>3.1156000000000001</v>
      </c>
      <c r="I45" s="6">
        <f t="shared" si="34"/>
        <v>1.6666452689690587</v>
      </c>
      <c r="J45">
        <v>0.6</v>
      </c>
      <c r="K45">
        <v>5</v>
      </c>
      <c r="L45">
        <v>0.5</v>
      </c>
      <c r="M45">
        <f t="shared" si="11"/>
        <v>1.9634954084936206E-7</v>
      </c>
      <c r="N45">
        <f t="shared" si="35"/>
        <v>0.48714231475475162</v>
      </c>
      <c r="O45">
        <f t="shared" si="36"/>
        <v>328.44611349467942</v>
      </c>
      <c r="P45" s="8">
        <f t="shared" si="37"/>
        <v>1.25</v>
      </c>
      <c r="Q45" t="str">
        <f t="shared" si="38"/>
        <v>SUBSONIC</v>
      </c>
      <c r="R45" s="15">
        <f t="shared" si="39"/>
        <v>1.9908564254165434E-6</v>
      </c>
      <c r="S45" s="16">
        <f t="shared" si="40"/>
        <v>1.9908564254165434E-6</v>
      </c>
      <c r="T45" s="16">
        <f t="array" ref="T45">MAX((Q45:Q79="SONIC")*R45:R79)</f>
        <v>0</v>
      </c>
      <c r="U45" s="17">
        <f t="shared" si="41"/>
        <v>1.9908564254165434E-6</v>
      </c>
      <c r="V45" s="23"/>
      <c r="W45" s="10">
        <f t="shared" si="29"/>
        <v>0</v>
      </c>
      <c r="X45" s="10">
        <f t="shared" si="30"/>
        <v>1.9908564254165434E-6</v>
      </c>
      <c r="Y45" s="2">
        <f t="shared" si="28"/>
        <v>1.9908564254165434E-6</v>
      </c>
      <c r="Z45" s="2">
        <f t="shared" si="31"/>
        <v>3346.6246739841463</v>
      </c>
    </row>
    <row r="46" spans="2:27" x14ac:dyDescent="0.25">
      <c r="B46">
        <v>41</v>
      </c>
      <c r="C46">
        <f t="shared" si="32"/>
        <v>200</v>
      </c>
      <c r="D46">
        <f t="shared" si="9"/>
        <v>164</v>
      </c>
      <c r="E46">
        <v>0</v>
      </c>
      <c r="F46" s="5">
        <f t="shared" si="33"/>
        <v>3.5693092940352373E-5</v>
      </c>
      <c r="G46" s="6">
        <v>5.1925999999999997</v>
      </c>
      <c r="H46" s="7">
        <v>3.1156000000000001</v>
      </c>
      <c r="I46" s="6">
        <f t="shared" si="34"/>
        <v>1.6666452689690587</v>
      </c>
      <c r="J46">
        <v>0.6</v>
      </c>
      <c r="K46">
        <v>5</v>
      </c>
      <c r="L46">
        <v>0.5</v>
      </c>
      <c r="M46">
        <f t="shared" si="11"/>
        <v>1.9634954084936206E-7</v>
      </c>
      <c r="N46">
        <f t="shared" si="35"/>
        <v>0.48714231475475162</v>
      </c>
      <c r="O46">
        <f t="shared" si="36"/>
        <v>336.65726633204639</v>
      </c>
      <c r="P46" s="8">
        <f t="shared" si="37"/>
        <v>1.2195121951219512</v>
      </c>
      <c r="Q46" t="str">
        <f t="shared" si="38"/>
        <v>SUBSONIC</v>
      </c>
      <c r="R46" s="15">
        <f t="shared" si="39"/>
        <v>1.8886922396092229E-6</v>
      </c>
      <c r="S46" s="16">
        <f t="shared" si="40"/>
        <v>1.8886922396092229E-6</v>
      </c>
      <c r="T46" s="16">
        <f t="array" ref="T46">MAX((Q46:Q80="SONIC")*R46:R80)</f>
        <v>0</v>
      </c>
      <c r="U46" s="17">
        <f t="shared" si="41"/>
        <v>1.8886922396092229E-6</v>
      </c>
      <c r="V46" s="23"/>
      <c r="W46" s="10">
        <f t="shared" si="29"/>
        <v>0</v>
      </c>
      <c r="X46" s="10">
        <f t="shared" si="30"/>
        <v>1.8886922396092229E-6</v>
      </c>
      <c r="Y46" s="2">
        <f t="shared" si="28"/>
        <v>1.8886922396092229E-6</v>
      </c>
      <c r="Z46" s="2">
        <f t="shared" si="31"/>
        <v>3174.8869330525054</v>
      </c>
    </row>
    <row r="47" spans="2:27" x14ac:dyDescent="0.25">
      <c r="B47">
        <v>42</v>
      </c>
      <c r="C47">
        <f t="shared" si="32"/>
        <v>200</v>
      </c>
      <c r="D47">
        <f t="shared" si="9"/>
        <v>168</v>
      </c>
      <c r="E47">
        <v>0</v>
      </c>
      <c r="F47" s="5">
        <f t="shared" si="33"/>
        <v>3.5693092940352373E-5</v>
      </c>
      <c r="G47" s="6">
        <v>5.1925999999999997</v>
      </c>
      <c r="H47" s="7">
        <v>3.1156000000000001</v>
      </c>
      <c r="I47" s="6">
        <f t="shared" si="34"/>
        <v>1.6666452689690587</v>
      </c>
      <c r="J47">
        <v>0.6</v>
      </c>
      <c r="K47">
        <v>5</v>
      </c>
      <c r="L47">
        <v>0.5</v>
      </c>
      <c r="M47">
        <f t="shared" si="11"/>
        <v>1.9634954084936206E-7</v>
      </c>
      <c r="N47">
        <f t="shared" si="35"/>
        <v>0.48714231475475162</v>
      </c>
      <c r="O47">
        <f t="shared" si="36"/>
        <v>344.86841916941341</v>
      </c>
      <c r="P47" s="8">
        <f t="shared" si="37"/>
        <v>1.1904761904761905</v>
      </c>
      <c r="Q47" t="str">
        <f t="shared" si="38"/>
        <v>SUBSONIC</v>
      </c>
      <c r="R47" s="15">
        <f t="shared" si="39"/>
        <v>1.7806761202694526E-6</v>
      </c>
      <c r="S47" s="16">
        <f t="shared" si="40"/>
        <v>1.7806761202694526E-6</v>
      </c>
      <c r="T47" s="16">
        <f t="array" ref="T47">MAX((Q47:Q81="SONIC")*R47:R81)</f>
        <v>0</v>
      </c>
      <c r="U47" s="17">
        <f t="shared" si="41"/>
        <v>1.7806761202694526E-6</v>
      </c>
      <c r="V47" s="23"/>
      <c r="W47" s="10">
        <f t="shared" si="29"/>
        <v>0</v>
      </c>
      <c r="X47" s="10">
        <f t="shared" si="30"/>
        <v>1.7806761202694526E-6</v>
      </c>
      <c r="Y47" s="2">
        <f t="shared" si="28"/>
        <v>1.7806761202694526E-6</v>
      </c>
      <c r="Z47" s="2">
        <f t="shared" si="31"/>
        <v>2993.3121064826496</v>
      </c>
    </row>
    <row r="48" spans="2:27" x14ac:dyDescent="0.25">
      <c r="B48">
        <v>43</v>
      </c>
      <c r="C48">
        <f t="shared" si="32"/>
        <v>200</v>
      </c>
      <c r="D48">
        <f t="shared" si="9"/>
        <v>172</v>
      </c>
      <c r="E48">
        <v>0</v>
      </c>
      <c r="F48" s="5">
        <f t="shared" si="33"/>
        <v>3.5693092940352373E-5</v>
      </c>
      <c r="G48" s="6">
        <v>5.1925999999999997</v>
      </c>
      <c r="H48" s="7">
        <v>3.1156000000000001</v>
      </c>
      <c r="I48" s="6">
        <f t="shared" si="34"/>
        <v>1.6666452689690587</v>
      </c>
      <c r="J48">
        <v>0.6</v>
      </c>
      <c r="K48">
        <v>5</v>
      </c>
      <c r="L48">
        <v>0.5</v>
      </c>
      <c r="M48">
        <f t="shared" si="11"/>
        <v>1.9634954084936206E-7</v>
      </c>
      <c r="N48">
        <f t="shared" si="35"/>
        <v>0.48714231475475162</v>
      </c>
      <c r="O48">
        <f t="shared" si="36"/>
        <v>353.07957200678038</v>
      </c>
      <c r="P48" s="8">
        <f t="shared" si="37"/>
        <v>1.1627906976744187</v>
      </c>
      <c r="Q48" t="str">
        <f t="shared" si="38"/>
        <v>SUBSONIC</v>
      </c>
      <c r="R48" s="15">
        <f t="shared" si="39"/>
        <v>1.6656699897145399E-6</v>
      </c>
      <c r="S48" s="16">
        <f t="shared" si="40"/>
        <v>1.6656699897145399E-6</v>
      </c>
      <c r="T48" s="16">
        <f t="array" ref="T48">MAX((Q48:Q82="SONIC")*R48:R82)</f>
        <v>0</v>
      </c>
      <c r="U48" s="17">
        <f t="shared" si="41"/>
        <v>1.6656699897145399E-6</v>
      </c>
      <c r="V48" s="23"/>
      <c r="W48" s="10">
        <f t="shared" si="29"/>
        <v>0</v>
      </c>
      <c r="X48" s="10">
        <f t="shared" si="30"/>
        <v>1.6656699897145399E-6</v>
      </c>
      <c r="Y48" s="2">
        <f t="shared" si="28"/>
        <v>1.6656699897145399E-6</v>
      </c>
      <c r="Z48" s="2">
        <f t="shared" si="31"/>
        <v>2799.9870885351679</v>
      </c>
    </row>
    <row r="49" spans="2:28" x14ac:dyDescent="0.25">
      <c r="B49">
        <v>44</v>
      </c>
      <c r="C49">
        <f t="shared" si="32"/>
        <v>200</v>
      </c>
      <c r="D49">
        <f t="shared" si="9"/>
        <v>176</v>
      </c>
      <c r="E49">
        <v>0</v>
      </c>
      <c r="F49" s="5">
        <f t="shared" si="33"/>
        <v>3.5693092940352373E-5</v>
      </c>
      <c r="G49" s="6">
        <v>5.1925999999999997</v>
      </c>
      <c r="H49" s="7">
        <v>3.1156000000000001</v>
      </c>
      <c r="I49" s="6">
        <f t="shared" si="34"/>
        <v>1.6666452689690587</v>
      </c>
      <c r="J49">
        <v>0.6</v>
      </c>
      <c r="K49">
        <v>5</v>
      </c>
      <c r="L49">
        <v>0.5</v>
      </c>
      <c r="M49">
        <f t="shared" si="11"/>
        <v>1.9634954084936206E-7</v>
      </c>
      <c r="N49">
        <f t="shared" si="35"/>
        <v>0.48714231475475162</v>
      </c>
      <c r="O49">
        <f t="shared" si="36"/>
        <v>361.29072484414735</v>
      </c>
      <c r="P49" s="8">
        <f t="shared" si="37"/>
        <v>1.1363636363636365</v>
      </c>
      <c r="Q49" t="str">
        <f t="shared" si="38"/>
        <v>SUBSONIC</v>
      </c>
      <c r="R49" s="15">
        <f t="shared" si="39"/>
        <v>1.5421107560656602E-6</v>
      </c>
      <c r="S49" s="16">
        <f t="shared" si="40"/>
        <v>1.5421107560656602E-6</v>
      </c>
      <c r="T49" s="16">
        <f t="array" ref="T49">MAX((Q49:Q83="SONIC")*R49:R83)</f>
        <v>0</v>
      </c>
      <c r="U49" s="17">
        <f t="shared" si="41"/>
        <v>1.5421107560656602E-6</v>
      </c>
      <c r="V49" s="23"/>
      <c r="W49" s="10">
        <f t="shared" si="29"/>
        <v>0</v>
      </c>
      <c r="X49" s="10">
        <f t="shared" si="30"/>
        <v>1.5421107560656602E-6</v>
      </c>
      <c r="Y49" s="2">
        <f t="shared" si="28"/>
        <v>1.5421107560656602E-6</v>
      </c>
      <c r="Z49" s="2">
        <f t="shared" si="31"/>
        <v>2592.2843256694855</v>
      </c>
    </row>
    <row r="50" spans="2:28" x14ac:dyDescent="0.25">
      <c r="B50">
        <v>45</v>
      </c>
      <c r="C50">
        <f t="shared" si="32"/>
        <v>200</v>
      </c>
      <c r="D50">
        <f t="shared" si="9"/>
        <v>180</v>
      </c>
      <c r="E50">
        <v>0</v>
      </c>
      <c r="F50" s="5">
        <f t="shared" si="33"/>
        <v>3.5693092940352373E-5</v>
      </c>
      <c r="G50" s="6">
        <v>5.1925999999999997</v>
      </c>
      <c r="H50" s="7">
        <v>3.1156000000000001</v>
      </c>
      <c r="I50" s="6">
        <f t="shared" si="34"/>
        <v>1.6666452689690587</v>
      </c>
      <c r="J50">
        <v>0.6</v>
      </c>
      <c r="K50">
        <v>5</v>
      </c>
      <c r="L50">
        <v>0.5</v>
      </c>
      <c r="M50">
        <f t="shared" si="11"/>
        <v>1.9634954084936206E-7</v>
      </c>
      <c r="N50">
        <f t="shared" si="35"/>
        <v>0.48714231475475162</v>
      </c>
      <c r="O50">
        <f t="shared" si="36"/>
        <v>369.50187768151437</v>
      </c>
      <c r="P50" s="8">
        <f t="shared" si="37"/>
        <v>1.1111111111111112</v>
      </c>
      <c r="Q50" t="str">
        <f t="shared" si="38"/>
        <v>SUBSONIC</v>
      </c>
      <c r="R50" s="15">
        <f t="shared" si="39"/>
        <v>1.4077480787808479E-6</v>
      </c>
      <c r="S50" s="16">
        <f t="shared" si="40"/>
        <v>1.4077480787808479E-6</v>
      </c>
      <c r="T50" s="16">
        <f t="array" ref="T50">MAX((Q50:Q84="SONIC")*R50:R84)</f>
        <v>0</v>
      </c>
      <c r="U50" s="17">
        <f t="shared" si="41"/>
        <v>1.4077480787808479E-6</v>
      </c>
      <c r="V50" s="23"/>
      <c r="W50" s="10">
        <f t="shared" si="29"/>
        <v>0</v>
      </c>
      <c r="X50" s="10">
        <f t="shared" si="30"/>
        <v>1.4077480787808479E-6</v>
      </c>
      <c r="Y50" s="2">
        <f t="shared" si="28"/>
        <v>1.4077480787808479E-6</v>
      </c>
      <c r="Z50" s="2">
        <f t="shared" si="31"/>
        <v>2366.4210010604088</v>
      </c>
    </row>
    <row r="51" spans="2:28" x14ac:dyDescent="0.25">
      <c r="B51">
        <v>46</v>
      </c>
      <c r="C51">
        <f t="shared" si="32"/>
        <v>200</v>
      </c>
      <c r="D51">
        <f t="shared" si="9"/>
        <v>184</v>
      </c>
      <c r="E51">
        <v>0</v>
      </c>
      <c r="F51" s="5">
        <f t="shared" si="33"/>
        <v>3.5693092940352373E-5</v>
      </c>
      <c r="G51" s="6">
        <v>5.1925999999999997</v>
      </c>
      <c r="H51" s="7">
        <v>3.1156000000000001</v>
      </c>
      <c r="I51" s="6">
        <f t="shared" si="34"/>
        <v>1.6666452689690587</v>
      </c>
      <c r="J51">
        <v>0.6</v>
      </c>
      <c r="K51">
        <v>5</v>
      </c>
      <c r="L51">
        <v>0.5</v>
      </c>
      <c r="M51">
        <f t="shared" si="11"/>
        <v>1.9634954084936206E-7</v>
      </c>
      <c r="N51">
        <f t="shared" si="35"/>
        <v>0.48714231475475162</v>
      </c>
      <c r="O51">
        <f t="shared" si="36"/>
        <v>377.71303051888134</v>
      </c>
      <c r="P51" s="8">
        <f t="shared" si="37"/>
        <v>1.0869565217391304</v>
      </c>
      <c r="Q51" t="str">
        <f t="shared" si="38"/>
        <v>SUBSONIC</v>
      </c>
      <c r="R51" s="15">
        <f t="shared" si="39"/>
        <v>1.2591281597394821E-6</v>
      </c>
      <c r="S51" s="16">
        <f t="shared" si="40"/>
        <v>1.2591281597394821E-6</v>
      </c>
      <c r="T51" s="16">
        <f t="array" ref="T51">MAX((Q51:Q85="SONIC")*R51:R85)</f>
        <v>0</v>
      </c>
      <c r="U51" s="17">
        <f t="shared" si="41"/>
        <v>1.2591281597394821E-6</v>
      </c>
      <c r="V51" s="23"/>
      <c r="W51" s="10">
        <f t="shared" si="29"/>
        <v>0</v>
      </c>
      <c r="X51" s="10">
        <f t="shared" si="30"/>
        <v>1.2591281597394821E-6</v>
      </c>
      <c r="Y51" s="2">
        <f t="shared" si="28"/>
        <v>1.2591281597394821E-6</v>
      </c>
      <c r="Z51" s="2">
        <f t="shared" si="31"/>
        <v>2116.5912887016707</v>
      </c>
    </row>
    <row r="52" spans="2:28" x14ac:dyDescent="0.25">
      <c r="B52">
        <v>47</v>
      </c>
      <c r="C52">
        <f t="shared" si="32"/>
        <v>200</v>
      </c>
      <c r="D52">
        <f t="shared" si="9"/>
        <v>188</v>
      </c>
      <c r="E52">
        <v>0</v>
      </c>
      <c r="F52" s="5">
        <f t="shared" si="33"/>
        <v>3.5693092940352373E-5</v>
      </c>
      <c r="G52" s="6">
        <v>5.1925999999999997</v>
      </c>
      <c r="H52" s="7">
        <v>3.1156000000000001</v>
      </c>
      <c r="I52" s="6">
        <f t="shared" si="34"/>
        <v>1.6666452689690587</v>
      </c>
      <c r="J52">
        <v>0.6</v>
      </c>
      <c r="K52">
        <v>5</v>
      </c>
      <c r="L52">
        <v>0.5</v>
      </c>
      <c r="M52">
        <f t="shared" si="11"/>
        <v>1.9634954084936206E-7</v>
      </c>
      <c r="N52">
        <f t="shared" si="35"/>
        <v>0.48714231475475162</v>
      </c>
      <c r="O52">
        <f t="shared" si="36"/>
        <v>385.92418335624831</v>
      </c>
      <c r="P52" s="8">
        <f t="shared" si="37"/>
        <v>1.0638297872340425</v>
      </c>
      <c r="Q52" t="str">
        <f t="shared" si="38"/>
        <v>SUBSONIC</v>
      </c>
      <c r="R52" s="15">
        <f t="shared" si="39"/>
        <v>1.0904369729547421E-6</v>
      </c>
      <c r="S52" s="16">
        <f t="shared" si="40"/>
        <v>1.0904369729547421E-6</v>
      </c>
      <c r="T52" s="16">
        <f t="array" ref="T52">MAX((Q52:Q86="SONIC")*R52:R86)</f>
        <v>0</v>
      </c>
      <c r="U52" s="17">
        <f t="shared" si="41"/>
        <v>1.0904369729547421E-6</v>
      </c>
      <c r="V52" s="23"/>
      <c r="W52" s="10">
        <f t="shared" si="29"/>
        <v>0</v>
      </c>
      <c r="X52" s="10">
        <f t="shared" si="30"/>
        <v>1.0904369729547421E-6</v>
      </c>
      <c r="Y52" s="2">
        <f t="shared" si="28"/>
        <v>1.0904369729547421E-6</v>
      </c>
      <c r="Z52" s="2">
        <f t="shared" si="31"/>
        <v>1833.0218254444894</v>
      </c>
    </row>
    <row r="53" spans="2:28" x14ac:dyDescent="0.25">
      <c r="B53">
        <v>48</v>
      </c>
      <c r="C53">
        <f t="shared" si="32"/>
        <v>200</v>
      </c>
      <c r="D53">
        <f t="shared" si="9"/>
        <v>192</v>
      </c>
      <c r="E53">
        <v>0</v>
      </c>
      <c r="F53" s="5">
        <f t="shared" si="33"/>
        <v>3.5693092940352373E-5</v>
      </c>
      <c r="G53" s="6">
        <v>5.1925999999999997</v>
      </c>
      <c r="H53" s="7">
        <v>3.1156000000000001</v>
      </c>
      <c r="I53" s="6">
        <f t="shared" si="34"/>
        <v>1.6666452689690587</v>
      </c>
      <c r="J53">
        <v>0.6</v>
      </c>
      <c r="K53">
        <v>5</v>
      </c>
      <c r="L53">
        <v>0.5</v>
      </c>
      <c r="M53">
        <f t="shared" si="11"/>
        <v>1.9634954084936206E-7</v>
      </c>
      <c r="N53">
        <f t="shared" si="35"/>
        <v>0.48714231475475162</v>
      </c>
      <c r="O53">
        <f t="shared" si="36"/>
        <v>394.13533619361533</v>
      </c>
      <c r="P53" s="8">
        <f t="shared" si="37"/>
        <v>1.0416666666666667</v>
      </c>
      <c r="Q53" t="str">
        <f t="shared" si="38"/>
        <v>SUBSONIC</v>
      </c>
      <c r="R53" s="15">
        <f t="shared" si="39"/>
        <v>8.9033806013472628E-7</v>
      </c>
      <c r="S53" s="16">
        <f t="shared" si="40"/>
        <v>8.9033806013472628E-7</v>
      </c>
      <c r="T53" s="16">
        <f t="array" ref="T53">MAX((Q53:Q87="SONIC")*R53:R87)</f>
        <v>0</v>
      </c>
      <c r="U53" s="17">
        <f t="shared" si="41"/>
        <v>8.9033806013472628E-7</v>
      </c>
      <c r="V53" s="23"/>
      <c r="W53" s="10">
        <f t="shared" si="29"/>
        <v>0</v>
      </c>
      <c r="X53" s="10">
        <f t="shared" si="30"/>
        <v>8.9033806013472628E-7</v>
      </c>
      <c r="Y53" s="2">
        <f t="shared" si="28"/>
        <v>8.9033806013472628E-7</v>
      </c>
      <c r="Z53" s="2">
        <f t="shared" si="31"/>
        <v>1496.6560532413248</v>
      </c>
    </row>
    <row r="54" spans="2:28" x14ac:dyDescent="0.25">
      <c r="B54">
        <v>49</v>
      </c>
      <c r="C54">
        <f t="shared" si="32"/>
        <v>200</v>
      </c>
      <c r="D54">
        <f t="shared" si="9"/>
        <v>196</v>
      </c>
      <c r="E54">
        <v>0</v>
      </c>
      <c r="F54" s="5">
        <f t="shared" si="33"/>
        <v>3.5693092940352373E-5</v>
      </c>
      <c r="G54" s="6">
        <v>5.1925999999999997</v>
      </c>
      <c r="H54" s="7">
        <v>3.1156000000000001</v>
      </c>
      <c r="I54" s="6">
        <f t="shared" si="34"/>
        <v>1.6666452689690587</v>
      </c>
      <c r="J54">
        <v>0.6</v>
      </c>
      <c r="K54">
        <v>5</v>
      </c>
      <c r="L54">
        <v>0.5</v>
      </c>
      <c r="M54">
        <f t="shared" si="11"/>
        <v>1.9634954084936206E-7</v>
      </c>
      <c r="N54">
        <f t="shared" si="35"/>
        <v>0.48714231475475162</v>
      </c>
      <c r="O54">
        <f t="shared" si="36"/>
        <v>402.3464890309823</v>
      </c>
      <c r="P54" s="8">
        <f t="shared" si="37"/>
        <v>1.0204081632653061</v>
      </c>
      <c r="Q54" t="str">
        <f t="shared" si="38"/>
        <v>SUBSONIC</v>
      </c>
      <c r="R54" s="15">
        <f t="shared" si="39"/>
        <v>6.2956407986974106E-7</v>
      </c>
      <c r="S54" s="16">
        <f t="shared" si="40"/>
        <v>6.2956407986974106E-7</v>
      </c>
      <c r="T54" s="16">
        <f t="array" ref="T54">MAX((Q54:Q88="SONIC")*R54:R88)</f>
        <v>0</v>
      </c>
      <c r="U54" s="17">
        <f t="shared" si="41"/>
        <v>6.2956407986974106E-7</v>
      </c>
      <c r="V54" s="23"/>
      <c r="W54" s="10">
        <f t="shared" si="29"/>
        <v>0</v>
      </c>
      <c r="X54" s="10">
        <f t="shared" si="30"/>
        <v>6.2956407986974106E-7</v>
      </c>
      <c r="Y54" s="2">
        <f t="shared" si="28"/>
        <v>6.2956407986974106E-7</v>
      </c>
      <c r="Z54" s="2">
        <f t="shared" si="31"/>
        <v>1058.2956443508353</v>
      </c>
    </row>
    <row r="55" spans="2:28" ht="15.75" thickBot="1" x14ac:dyDescent="0.3">
      <c r="B55">
        <v>50</v>
      </c>
      <c r="C55">
        <f t="shared" si="32"/>
        <v>200</v>
      </c>
      <c r="D55">
        <f t="shared" si="9"/>
        <v>200</v>
      </c>
      <c r="E55">
        <v>0</v>
      </c>
      <c r="F55" s="5">
        <f t="shared" si="33"/>
        <v>3.5693092940352373E-5</v>
      </c>
      <c r="G55" s="6">
        <v>5.1925999999999997</v>
      </c>
      <c r="H55" s="7">
        <v>3.1156000000000001</v>
      </c>
      <c r="I55" s="6">
        <f t="shared" si="34"/>
        <v>1.6666452689690587</v>
      </c>
      <c r="J55">
        <v>0.6</v>
      </c>
      <c r="K55">
        <v>5</v>
      </c>
      <c r="L55">
        <v>0.5</v>
      </c>
      <c r="M55">
        <f t="shared" si="11"/>
        <v>1.9634954084936206E-7</v>
      </c>
      <c r="N55">
        <f t="shared" si="35"/>
        <v>0.48714231475475162</v>
      </c>
      <c r="O55">
        <f t="shared" si="36"/>
        <v>410.55764186834926</v>
      </c>
      <c r="P55" s="8">
        <f t="shared" si="37"/>
        <v>1</v>
      </c>
      <c r="Q55" t="str">
        <f t="shared" si="38"/>
        <v>SUBSONIC</v>
      </c>
      <c r="R55" s="18">
        <f t="shared" si="39"/>
        <v>0</v>
      </c>
      <c r="S55" s="19">
        <f t="shared" si="40"/>
        <v>0</v>
      </c>
      <c r="T55" s="19">
        <f t="array" ref="T55">MAX((Q55:Q89="SONIC")*R55:R89)</f>
        <v>0</v>
      </c>
      <c r="U55" s="20">
        <f t="shared" si="41"/>
        <v>0</v>
      </c>
      <c r="V55" s="24"/>
      <c r="W55" s="10">
        <f t="shared" si="29"/>
        <v>0</v>
      </c>
      <c r="X55" s="10">
        <f t="shared" si="30"/>
        <v>0</v>
      </c>
      <c r="Y55" s="2">
        <f t="shared" si="28"/>
        <v>0</v>
      </c>
      <c r="Z55" s="2">
        <f t="shared" si="31"/>
        <v>0</v>
      </c>
    </row>
    <row r="56" spans="2:28" x14ac:dyDescent="0.25">
      <c r="F56" s="5"/>
      <c r="G56" s="6"/>
      <c r="H56" s="7"/>
      <c r="I56" s="6"/>
      <c r="P56" s="8"/>
      <c r="W56" s="10"/>
      <c r="X56" s="10"/>
      <c r="Y56" s="10"/>
      <c r="Z56" s="10"/>
      <c r="AA56" s="10"/>
      <c r="AB56" s="10"/>
    </row>
    <row r="57" spans="2:28" x14ac:dyDescent="0.25">
      <c r="F57" s="5"/>
      <c r="G57" s="6"/>
      <c r="H57" s="7"/>
      <c r="I57" s="6"/>
      <c r="P57" s="8"/>
      <c r="W57" s="10"/>
      <c r="X57" s="10"/>
      <c r="Y57" s="10"/>
      <c r="Z57" s="10"/>
      <c r="AA57" s="10"/>
      <c r="AB57" s="10"/>
    </row>
    <row r="58" spans="2:28" x14ac:dyDescent="0.25">
      <c r="F58" s="5"/>
      <c r="G58" s="6"/>
      <c r="H58" s="7"/>
      <c r="I58" s="6"/>
      <c r="P58" s="8"/>
      <c r="W58" s="10"/>
      <c r="X58" s="10"/>
      <c r="Y58" s="10"/>
      <c r="Z58" s="10"/>
      <c r="AA58" s="10"/>
      <c r="AB58" s="10"/>
    </row>
    <row r="59" spans="2:28" x14ac:dyDescent="0.25">
      <c r="F59" s="5"/>
      <c r="G59" s="6"/>
      <c r="H59" s="7"/>
      <c r="I59" s="6"/>
      <c r="P59" s="8"/>
      <c r="W59" s="10"/>
      <c r="X59" s="10"/>
      <c r="Y59" s="10"/>
      <c r="Z59" s="10"/>
      <c r="AA59" s="10"/>
      <c r="AB59" s="10"/>
    </row>
    <row r="60" spans="2:28" x14ac:dyDescent="0.25">
      <c r="F60" s="5"/>
      <c r="G60" s="6"/>
      <c r="H60" s="7"/>
      <c r="I60" s="6"/>
      <c r="P60" s="8"/>
      <c r="W60" s="10"/>
      <c r="X60" s="10"/>
      <c r="Y60" s="10"/>
      <c r="Z60" s="10"/>
      <c r="AA60" s="10"/>
      <c r="AB60" s="10"/>
    </row>
    <row r="61" spans="2:28" x14ac:dyDescent="0.25">
      <c r="F61" s="5"/>
      <c r="G61" s="6"/>
      <c r="H61" s="7"/>
      <c r="I61" s="6"/>
      <c r="P61" s="8"/>
      <c r="W61" s="10"/>
      <c r="X61" s="10"/>
      <c r="Y61" s="10"/>
      <c r="Z61" s="10"/>
      <c r="AA61" s="10"/>
      <c r="AB61" s="10"/>
    </row>
    <row r="62" spans="2:28" x14ac:dyDescent="0.25">
      <c r="F62" s="5"/>
      <c r="G62" s="6"/>
      <c r="H62" s="7"/>
      <c r="I62" s="6"/>
      <c r="P62" s="8"/>
      <c r="W62" s="10"/>
      <c r="X62" s="10"/>
      <c r="Y62" s="10"/>
      <c r="Z62" s="10"/>
      <c r="AA62" s="10"/>
      <c r="AB62" s="10"/>
    </row>
    <row r="63" spans="2:28" x14ac:dyDescent="0.25">
      <c r="F63" s="5"/>
      <c r="G63" s="6"/>
      <c r="H63" s="7"/>
      <c r="I63" s="6"/>
      <c r="P63" s="8"/>
      <c r="W63" s="10"/>
      <c r="X63" s="10"/>
      <c r="Y63" s="10"/>
      <c r="Z63" s="10"/>
      <c r="AA63" s="10"/>
      <c r="AB63" s="10"/>
    </row>
    <row r="64" spans="2:28" x14ac:dyDescent="0.25">
      <c r="F64" s="5"/>
      <c r="G64" s="6"/>
      <c r="H64" s="7"/>
      <c r="I64" s="6"/>
      <c r="P64" s="8"/>
      <c r="W64" s="10"/>
      <c r="X64" s="10"/>
      <c r="Y64" s="10"/>
      <c r="Z64" s="10"/>
      <c r="AA64" s="10"/>
      <c r="AB64" s="10"/>
    </row>
  </sheetData>
  <mergeCells count="6">
    <mergeCell ref="R4:U4"/>
    <mergeCell ref="W3:Y3"/>
    <mergeCell ref="G3:I3"/>
    <mergeCell ref="C3:D3"/>
    <mergeCell ref="J3:M3"/>
    <mergeCell ref="N3:Q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54"/>
  <sheetViews>
    <sheetView zoomScale="80" zoomScaleNormal="8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Y38" sqref="Y38"/>
    </sheetView>
  </sheetViews>
  <sheetFormatPr defaultRowHeight="15" x14ac:dyDescent="0.25"/>
  <cols>
    <col min="4" max="5" width="12" bestFit="1" customWidth="1"/>
    <col min="11" max="11" width="11.5703125" customWidth="1"/>
    <col min="12" max="12" width="13" bestFit="1" customWidth="1"/>
  </cols>
  <sheetData>
    <row r="1" spans="2:27" x14ac:dyDescent="0.25">
      <c r="B1" s="11" t="s">
        <v>44</v>
      </c>
      <c r="C1" s="11"/>
      <c r="D1" s="11"/>
      <c r="E1" s="11"/>
      <c r="I1" s="11" t="s">
        <v>45</v>
      </c>
      <c r="J1" s="11"/>
      <c r="K1" s="11"/>
      <c r="L1" s="11"/>
      <c r="N1" s="11" t="s">
        <v>45</v>
      </c>
      <c r="O1" s="11"/>
      <c r="P1" s="11"/>
      <c r="Q1" s="11"/>
      <c r="S1" s="11" t="s">
        <v>45</v>
      </c>
      <c r="T1" s="11"/>
      <c r="U1" s="11"/>
      <c r="V1" s="11"/>
      <c r="X1" s="11" t="s">
        <v>45</v>
      </c>
      <c r="Y1" s="11"/>
      <c r="Z1" s="11"/>
      <c r="AA1" s="11"/>
    </row>
    <row r="2" spans="2:27" x14ac:dyDescent="0.25">
      <c r="B2" s="4" t="s">
        <v>16</v>
      </c>
      <c r="C2" s="4" t="s">
        <v>1</v>
      </c>
      <c r="D2" s="1" t="s">
        <v>26</v>
      </c>
      <c r="E2" s="1" t="s">
        <v>38</v>
      </c>
      <c r="I2" s="4" t="s">
        <v>16</v>
      </c>
      <c r="J2" s="4" t="s">
        <v>1</v>
      </c>
      <c r="K2" s="1" t="s">
        <v>26</v>
      </c>
      <c r="L2" s="1" t="s">
        <v>38</v>
      </c>
      <c r="N2" s="4" t="s">
        <v>16</v>
      </c>
      <c r="O2" s="4" t="s">
        <v>1</v>
      </c>
      <c r="P2" s="1" t="s">
        <v>26</v>
      </c>
      <c r="Q2" s="1" t="s">
        <v>38</v>
      </c>
      <c r="S2" s="4" t="s">
        <v>16</v>
      </c>
      <c r="T2" s="4" t="s">
        <v>1</v>
      </c>
      <c r="U2" s="1" t="s">
        <v>26</v>
      </c>
      <c r="V2" s="1" t="s">
        <v>38</v>
      </c>
      <c r="X2" s="4" t="s">
        <v>16</v>
      </c>
      <c r="Y2" s="4" t="s">
        <v>1</v>
      </c>
      <c r="Z2" s="1" t="s">
        <v>26</v>
      </c>
      <c r="AA2" s="1" t="s">
        <v>38</v>
      </c>
    </row>
    <row r="3" spans="2:27" x14ac:dyDescent="0.25">
      <c r="B3" s="4" t="s">
        <v>33</v>
      </c>
      <c r="C3" s="4" t="s">
        <v>33</v>
      </c>
      <c r="D3" s="1" t="s">
        <v>32</v>
      </c>
      <c r="E3" s="1" t="s">
        <v>39</v>
      </c>
      <c r="I3" s="4" t="s">
        <v>33</v>
      </c>
      <c r="J3" s="4" t="s">
        <v>33</v>
      </c>
      <c r="K3" s="1" t="s">
        <v>32</v>
      </c>
      <c r="L3" s="1" t="s">
        <v>39</v>
      </c>
      <c r="N3" s="4" t="s">
        <v>33</v>
      </c>
      <c r="O3" s="4" t="s">
        <v>33</v>
      </c>
      <c r="P3" s="1" t="s">
        <v>32</v>
      </c>
      <c r="Q3" s="1" t="s">
        <v>39</v>
      </c>
      <c r="S3" s="4" t="s">
        <v>33</v>
      </c>
      <c r="T3" s="4" t="s">
        <v>33</v>
      </c>
      <c r="U3" s="1" t="s">
        <v>32</v>
      </c>
      <c r="V3" s="1" t="s">
        <v>39</v>
      </c>
      <c r="X3" s="4" t="s">
        <v>33</v>
      </c>
      <c r="Y3" s="4" t="s">
        <v>33</v>
      </c>
      <c r="Z3" s="1" t="s">
        <v>32</v>
      </c>
      <c r="AA3" s="1" t="s">
        <v>39</v>
      </c>
    </row>
    <row r="4" spans="2:27" hidden="1" x14ac:dyDescent="0.25">
      <c r="B4">
        <f>Sheet1!C6</f>
        <v>200</v>
      </c>
      <c r="C4">
        <f>Sheet1!D6</f>
        <v>4</v>
      </c>
      <c r="D4">
        <f>Sheet1!Y6</f>
        <v>3.1645799211756158E-6</v>
      </c>
      <c r="E4" s="8">
        <f>Sheet1!Z6</f>
        <v>5319.6509360464088</v>
      </c>
      <c r="I4">
        <v>300</v>
      </c>
      <c r="J4">
        <v>6</v>
      </c>
      <c r="K4">
        <v>4.7468698817634237E-6</v>
      </c>
      <c r="L4">
        <v>5319.6509360464079</v>
      </c>
      <c r="N4">
        <v>200</v>
      </c>
      <c r="O4">
        <v>4</v>
      </c>
      <c r="P4">
        <v>3.1645799211756158E-6</v>
      </c>
      <c r="Q4">
        <v>5319.6509360464088</v>
      </c>
      <c r="S4">
        <v>100</v>
      </c>
      <c r="T4">
        <v>2</v>
      </c>
      <c r="U4">
        <v>1.5822899605878079E-6</v>
      </c>
      <c r="V4">
        <v>5319.6509360464088</v>
      </c>
      <c r="X4">
        <v>50</v>
      </c>
      <c r="Y4">
        <v>1</v>
      </c>
      <c r="Z4">
        <v>7.9114498029390396E-7</v>
      </c>
      <c r="AA4">
        <v>5319.6509360464088</v>
      </c>
    </row>
    <row r="5" spans="2:27" hidden="1" x14ac:dyDescent="0.25">
      <c r="B5">
        <f>Sheet1!C7</f>
        <v>200</v>
      </c>
      <c r="C5">
        <f>Sheet1!D7</f>
        <v>8</v>
      </c>
      <c r="D5">
        <f>Sheet1!Y7</f>
        <v>3.1645799211756158E-6</v>
      </c>
      <c r="E5" s="8">
        <f>Sheet1!Z7</f>
        <v>5319.6509360464088</v>
      </c>
      <c r="I5">
        <v>300</v>
      </c>
      <c r="J5">
        <v>12</v>
      </c>
      <c r="K5">
        <v>4.7468698817634237E-6</v>
      </c>
      <c r="L5">
        <v>5319.6509360464079</v>
      </c>
      <c r="N5">
        <v>200</v>
      </c>
      <c r="O5">
        <v>8</v>
      </c>
      <c r="P5">
        <v>3.1645799211756158E-6</v>
      </c>
      <c r="Q5">
        <v>5319.6509360464088</v>
      </c>
      <c r="S5">
        <v>100</v>
      </c>
      <c r="T5">
        <v>4</v>
      </c>
      <c r="U5">
        <v>1.5822899605878079E-6</v>
      </c>
      <c r="V5">
        <v>5319.6509360464088</v>
      </c>
      <c r="X5">
        <v>50</v>
      </c>
      <c r="Y5">
        <v>2</v>
      </c>
      <c r="Z5">
        <v>7.9114498029390396E-7</v>
      </c>
      <c r="AA5">
        <v>5319.6509360464088</v>
      </c>
    </row>
    <row r="6" spans="2:27" hidden="1" x14ac:dyDescent="0.25">
      <c r="B6">
        <f>Sheet1!C8</f>
        <v>200</v>
      </c>
      <c r="C6">
        <f>Sheet1!D8</f>
        <v>12</v>
      </c>
      <c r="D6">
        <f>Sheet1!Y8</f>
        <v>3.1645799211756158E-6</v>
      </c>
      <c r="E6" s="8">
        <f>Sheet1!Z8</f>
        <v>5319.6509360464088</v>
      </c>
      <c r="I6">
        <v>300</v>
      </c>
      <c r="J6">
        <v>18</v>
      </c>
      <c r="K6">
        <v>4.7468698817634237E-6</v>
      </c>
      <c r="L6">
        <v>5319.6509360464079</v>
      </c>
      <c r="N6">
        <v>200</v>
      </c>
      <c r="O6">
        <v>12</v>
      </c>
      <c r="P6">
        <v>3.1645799211756158E-6</v>
      </c>
      <c r="Q6">
        <v>5319.6509360464088</v>
      </c>
      <c r="S6">
        <v>100</v>
      </c>
      <c r="T6">
        <v>6</v>
      </c>
      <c r="U6">
        <v>1.5822899605878079E-6</v>
      </c>
      <c r="V6">
        <v>5319.6509360464088</v>
      </c>
      <c r="X6">
        <v>50</v>
      </c>
      <c r="Y6">
        <v>3</v>
      </c>
      <c r="Z6">
        <v>7.9114498029390396E-7</v>
      </c>
      <c r="AA6">
        <v>5319.6509360464088</v>
      </c>
    </row>
    <row r="7" spans="2:27" hidden="1" x14ac:dyDescent="0.25">
      <c r="B7">
        <f>Sheet1!C9</f>
        <v>200</v>
      </c>
      <c r="C7">
        <f>Sheet1!D9</f>
        <v>16</v>
      </c>
      <c r="D7">
        <f>Sheet1!Y9</f>
        <v>3.1645799211756158E-6</v>
      </c>
      <c r="E7" s="8">
        <f>Sheet1!Z9</f>
        <v>5319.6509360464088</v>
      </c>
      <c r="I7">
        <v>300</v>
      </c>
      <c r="J7">
        <v>24</v>
      </c>
      <c r="K7">
        <v>4.7468698817634237E-6</v>
      </c>
      <c r="L7">
        <v>5319.6509360464079</v>
      </c>
      <c r="N7">
        <v>200</v>
      </c>
      <c r="O7">
        <v>16</v>
      </c>
      <c r="P7">
        <v>3.1645799211756158E-6</v>
      </c>
      <c r="Q7">
        <v>5319.6509360464088</v>
      </c>
      <c r="S7">
        <v>100</v>
      </c>
      <c r="T7">
        <v>8</v>
      </c>
      <c r="U7">
        <v>1.5822899605878079E-6</v>
      </c>
      <c r="V7">
        <v>5319.6509360464088</v>
      </c>
      <c r="X7">
        <v>50</v>
      </c>
      <c r="Y7">
        <v>4</v>
      </c>
      <c r="Z7">
        <v>7.9114498029390396E-7</v>
      </c>
      <c r="AA7">
        <v>5319.6509360464088</v>
      </c>
    </row>
    <row r="8" spans="2:27" hidden="1" x14ac:dyDescent="0.25">
      <c r="B8">
        <f>Sheet1!C10</f>
        <v>200</v>
      </c>
      <c r="C8">
        <f>Sheet1!D10</f>
        <v>20</v>
      </c>
      <c r="D8">
        <f>Sheet1!Y10</f>
        <v>3.1645799211756158E-6</v>
      </c>
      <c r="E8" s="8">
        <f>Sheet1!Z10</f>
        <v>5319.6509360464088</v>
      </c>
      <c r="I8">
        <v>300</v>
      </c>
      <c r="J8">
        <v>30</v>
      </c>
      <c r="K8">
        <v>4.7468698817634237E-6</v>
      </c>
      <c r="L8">
        <v>5319.6509360464079</v>
      </c>
      <c r="N8">
        <v>200</v>
      </c>
      <c r="O8">
        <v>20</v>
      </c>
      <c r="P8">
        <v>3.1645799211756158E-6</v>
      </c>
      <c r="Q8">
        <v>5319.6509360464088</v>
      </c>
      <c r="S8">
        <v>100</v>
      </c>
      <c r="T8">
        <v>10</v>
      </c>
      <c r="U8">
        <v>1.5822899605878079E-6</v>
      </c>
      <c r="V8">
        <v>5319.6509360464088</v>
      </c>
      <c r="X8">
        <v>50</v>
      </c>
      <c r="Y8">
        <v>5</v>
      </c>
      <c r="Z8">
        <v>7.9114498029390396E-7</v>
      </c>
      <c r="AA8">
        <v>5319.6509360464088</v>
      </c>
    </row>
    <row r="9" spans="2:27" hidden="1" x14ac:dyDescent="0.25">
      <c r="B9">
        <f>Sheet1!C11</f>
        <v>200</v>
      </c>
      <c r="C9">
        <f>Sheet1!D11</f>
        <v>24</v>
      </c>
      <c r="D9">
        <f>Sheet1!Y11</f>
        <v>3.1645799211756158E-6</v>
      </c>
      <c r="E9" s="8">
        <f>Sheet1!Z11</f>
        <v>5319.6509360464088</v>
      </c>
      <c r="I9">
        <v>300</v>
      </c>
      <c r="J9">
        <v>36</v>
      </c>
      <c r="K9">
        <v>4.7468698817634237E-6</v>
      </c>
      <c r="L9">
        <v>5319.6509360464079</v>
      </c>
      <c r="N9">
        <v>200</v>
      </c>
      <c r="O9">
        <v>24</v>
      </c>
      <c r="P9">
        <v>3.1645799211756158E-6</v>
      </c>
      <c r="Q9">
        <v>5319.6509360464088</v>
      </c>
      <c r="S9">
        <v>100</v>
      </c>
      <c r="T9">
        <v>12</v>
      </c>
      <c r="U9">
        <v>1.5822899605878079E-6</v>
      </c>
      <c r="V9">
        <v>5319.6509360464088</v>
      </c>
      <c r="X9">
        <v>50</v>
      </c>
      <c r="Y9">
        <v>6</v>
      </c>
      <c r="Z9">
        <v>7.9114498029390396E-7</v>
      </c>
      <c r="AA9">
        <v>5319.6509360464088</v>
      </c>
    </row>
    <row r="10" spans="2:27" hidden="1" x14ac:dyDescent="0.25">
      <c r="B10">
        <f>Sheet1!C12</f>
        <v>200</v>
      </c>
      <c r="C10">
        <f>Sheet1!D12</f>
        <v>28</v>
      </c>
      <c r="D10">
        <f>Sheet1!Y12</f>
        <v>3.1645799211756158E-6</v>
      </c>
      <c r="E10" s="8">
        <f>Sheet1!Z12</f>
        <v>5319.6509360464088</v>
      </c>
      <c r="I10">
        <v>300</v>
      </c>
      <c r="J10">
        <v>42</v>
      </c>
      <c r="K10">
        <v>4.7468698817634237E-6</v>
      </c>
      <c r="L10">
        <v>5319.6509360464079</v>
      </c>
      <c r="N10">
        <v>200</v>
      </c>
      <c r="O10">
        <v>28</v>
      </c>
      <c r="P10">
        <v>3.1645799211756158E-6</v>
      </c>
      <c r="Q10">
        <v>5319.6509360464088</v>
      </c>
      <c r="S10">
        <v>100</v>
      </c>
      <c r="T10">
        <v>14</v>
      </c>
      <c r="U10">
        <v>1.5822899605878079E-6</v>
      </c>
      <c r="V10">
        <v>5319.6509360464088</v>
      </c>
      <c r="X10">
        <v>50</v>
      </c>
      <c r="Y10">
        <v>7</v>
      </c>
      <c r="Z10">
        <v>7.9114498029390396E-7</v>
      </c>
      <c r="AA10">
        <v>5319.6509360464088</v>
      </c>
    </row>
    <row r="11" spans="2:27" hidden="1" x14ac:dyDescent="0.25">
      <c r="B11">
        <f>Sheet1!C13</f>
        <v>200</v>
      </c>
      <c r="C11">
        <f>Sheet1!D13</f>
        <v>32</v>
      </c>
      <c r="D11">
        <f>Sheet1!Y13</f>
        <v>3.1645799211756158E-6</v>
      </c>
      <c r="E11" s="8">
        <f>Sheet1!Z13</f>
        <v>5319.6509360464088</v>
      </c>
      <c r="I11">
        <v>300</v>
      </c>
      <c r="J11">
        <v>48</v>
      </c>
      <c r="K11">
        <v>4.7468698817634237E-6</v>
      </c>
      <c r="L11">
        <v>5319.6509360464079</v>
      </c>
      <c r="N11">
        <v>200</v>
      </c>
      <c r="O11">
        <v>32</v>
      </c>
      <c r="P11">
        <v>3.1645799211756158E-6</v>
      </c>
      <c r="Q11">
        <v>5319.6509360464088</v>
      </c>
      <c r="S11">
        <v>100</v>
      </c>
      <c r="T11">
        <v>16</v>
      </c>
      <c r="U11">
        <v>1.5822899605878079E-6</v>
      </c>
      <c r="V11">
        <v>5319.6509360464088</v>
      </c>
      <c r="X11">
        <v>50</v>
      </c>
      <c r="Y11">
        <v>8</v>
      </c>
      <c r="Z11">
        <v>7.9114498029390396E-7</v>
      </c>
      <c r="AA11">
        <v>5319.6509360464088</v>
      </c>
    </row>
    <row r="12" spans="2:27" hidden="1" x14ac:dyDescent="0.25">
      <c r="B12">
        <f>Sheet1!C14</f>
        <v>200</v>
      </c>
      <c r="C12">
        <f>Sheet1!D14</f>
        <v>36</v>
      </c>
      <c r="D12">
        <f>Sheet1!Y14</f>
        <v>3.1645799211756158E-6</v>
      </c>
      <c r="E12" s="8">
        <f>Sheet1!Z14</f>
        <v>5319.6509360464088</v>
      </c>
      <c r="I12">
        <v>300</v>
      </c>
      <c r="J12">
        <v>54</v>
      </c>
      <c r="K12">
        <v>4.7468698817634237E-6</v>
      </c>
      <c r="L12">
        <v>5319.6509360464079</v>
      </c>
      <c r="N12">
        <v>200</v>
      </c>
      <c r="O12">
        <v>36</v>
      </c>
      <c r="P12">
        <v>3.1645799211756158E-6</v>
      </c>
      <c r="Q12">
        <v>5319.6509360464088</v>
      </c>
      <c r="S12">
        <v>100</v>
      </c>
      <c r="T12">
        <v>18</v>
      </c>
      <c r="U12">
        <v>1.5822899605878079E-6</v>
      </c>
      <c r="V12">
        <v>5319.6509360464088</v>
      </c>
      <c r="X12">
        <v>50</v>
      </c>
      <c r="Y12">
        <v>9</v>
      </c>
      <c r="Z12">
        <v>7.9114498029390396E-7</v>
      </c>
      <c r="AA12">
        <v>5319.6509360464088</v>
      </c>
    </row>
    <row r="13" spans="2:27" hidden="1" x14ac:dyDescent="0.25">
      <c r="B13">
        <f>Sheet1!C15</f>
        <v>200</v>
      </c>
      <c r="C13">
        <f>Sheet1!D15</f>
        <v>40</v>
      </c>
      <c r="D13">
        <f>Sheet1!Y15</f>
        <v>3.1645799211756158E-6</v>
      </c>
      <c r="E13" s="8">
        <f>Sheet1!Z15</f>
        <v>5319.6509360464088</v>
      </c>
      <c r="I13">
        <v>300</v>
      </c>
      <c r="J13">
        <v>60</v>
      </c>
      <c r="K13">
        <v>4.7468698817634237E-6</v>
      </c>
      <c r="L13">
        <v>5319.6509360464079</v>
      </c>
      <c r="N13">
        <v>200</v>
      </c>
      <c r="O13">
        <v>40</v>
      </c>
      <c r="P13">
        <v>3.1645799211756158E-6</v>
      </c>
      <c r="Q13">
        <v>5319.6509360464088</v>
      </c>
      <c r="S13">
        <v>100</v>
      </c>
      <c r="T13">
        <v>20</v>
      </c>
      <c r="U13">
        <v>1.5822899605878079E-6</v>
      </c>
      <c r="V13">
        <v>5319.6509360464088</v>
      </c>
      <c r="X13">
        <v>50</v>
      </c>
      <c r="Y13">
        <v>10</v>
      </c>
      <c r="Z13">
        <v>7.9114498029390396E-7</v>
      </c>
      <c r="AA13">
        <v>5319.6509360464088</v>
      </c>
    </row>
    <row r="14" spans="2:27" hidden="1" x14ac:dyDescent="0.25">
      <c r="B14">
        <f>Sheet1!C16</f>
        <v>200</v>
      </c>
      <c r="C14">
        <f>Sheet1!D16</f>
        <v>44</v>
      </c>
      <c r="D14">
        <f>Sheet1!Y16</f>
        <v>3.1645799211756158E-6</v>
      </c>
      <c r="E14" s="8">
        <f>Sheet1!Z16</f>
        <v>5319.6509360464088</v>
      </c>
      <c r="I14">
        <v>300</v>
      </c>
      <c r="J14">
        <v>66</v>
      </c>
      <c r="K14">
        <v>4.7468698817634237E-6</v>
      </c>
      <c r="L14">
        <v>5319.6509360464079</v>
      </c>
      <c r="N14">
        <v>200</v>
      </c>
      <c r="O14">
        <v>44</v>
      </c>
      <c r="P14">
        <v>3.1645799211756158E-6</v>
      </c>
      <c r="Q14">
        <v>5319.6509360464088</v>
      </c>
      <c r="S14">
        <v>100</v>
      </c>
      <c r="T14">
        <v>22</v>
      </c>
      <c r="U14">
        <v>1.5822899605878079E-6</v>
      </c>
      <c r="V14">
        <v>5319.6509360464088</v>
      </c>
      <c r="X14">
        <v>50</v>
      </c>
      <c r="Y14">
        <v>11</v>
      </c>
      <c r="Z14">
        <v>7.9114498029390396E-7</v>
      </c>
      <c r="AA14">
        <v>5319.6509360464088</v>
      </c>
    </row>
    <row r="15" spans="2:27" hidden="1" x14ac:dyDescent="0.25">
      <c r="B15">
        <f>Sheet1!C17</f>
        <v>200</v>
      </c>
      <c r="C15">
        <f>Sheet1!D17</f>
        <v>48</v>
      </c>
      <c r="D15">
        <f>Sheet1!Y17</f>
        <v>3.1645799211756158E-6</v>
      </c>
      <c r="E15" s="8">
        <f>Sheet1!Z17</f>
        <v>5319.6509360464088</v>
      </c>
      <c r="I15">
        <v>300</v>
      </c>
      <c r="J15">
        <v>72</v>
      </c>
      <c r="K15">
        <v>4.7468698817634237E-6</v>
      </c>
      <c r="L15">
        <v>5319.6509360464079</v>
      </c>
      <c r="N15">
        <v>200</v>
      </c>
      <c r="O15">
        <v>48</v>
      </c>
      <c r="P15">
        <v>3.1645799211756158E-6</v>
      </c>
      <c r="Q15">
        <v>5319.6509360464088</v>
      </c>
      <c r="S15">
        <v>100</v>
      </c>
      <c r="T15">
        <v>24</v>
      </c>
      <c r="U15">
        <v>1.5822899605878079E-6</v>
      </c>
      <c r="V15">
        <v>5319.6509360464088</v>
      </c>
      <c r="X15">
        <v>50</v>
      </c>
      <c r="Y15">
        <v>12</v>
      </c>
      <c r="Z15">
        <v>7.9114498029390396E-7</v>
      </c>
      <c r="AA15">
        <v>5319.6509360464088</v>
      </c>
    </row>
    <row r="16" spans="2:27" hidden="1" x14ac:dyDescent="0.25">
      <c r="B16">
        <f>Sheet1!C18</f>
        <v>200</v>
      </c>
      <c r="C16">
        <f>Sheet1!D18</f>
        <v>52</v>
      </c>
      <c r="D16">
        <f>Sheet1!Y18</f>
        <v>3.1645799211756158E-6</v>
      </c>
      <c r="E16" s="8">
        <f>Sheet1!Z18</f>
        <v>5319.6509360464088</v>
      </c>
      <c r="I16">
        <v>300</v>
      </c>
      <c r="J16">
        <v>78</v>
      </c>
      <c r="K16">
        <v>4.7468698817634237E-6</v>
      </c>
      <c r="L16">
        <v>5319.6509360464079</v>
      </c>
      <c r="N16">
        <v>200</v>
      </c>
      <c r="O16">
        <v>52</v>
      </c>
      <c r="P16">
        <v>3.1645799211756158E-6</v>
      </c>
      <c r="Q16">
        <v>5319.6509360464088</v>
      </c>
      <c r="S16">
        <v>100</v>
      </c>
      <c r="T16">
        <v>26</v>
      </c>
      <c r="U16">
        <v>1.5822899605878079E-6</v>
      </c>
      <c r="V16">
        <v>5319.6509360464088</v>
      </c>
      <c r="X16">
        <v>50</v>
      </c>
      <c r="Y16">
        <v>13</v>
      </c>
      <c r="Z16">
        <v>7.9114498029390396E-7</v>
      </c>
      <c r="AA16">
        <v>5319.6509360464088</v>
      </c>
    </row>
    <row r="17" spans="2:27" hidden="1" x14ac:dyDescent="0.25">
      <c r="B17">
        <f>Sheet1!C19</f>
        <v>200</v>
      </c>
      <c r="C17">
        <f>Sheet1!D19</f>
        <v>56</v>
      </c>
      <c r="D17">
        <f>Sheet1!Y19</f>
        <v>3.1645799211756158E-6</v>
      </c>
      <c r="E17" s="8">
        <f>Sheet1!Z19</f>
        <v>5319.6509360464088</v>
      </c>
      <c r="I17">
        <v>300</v>
      </c>
      <c r="J17">
        <v>84</v>
      </c>
      <c r="K17">
        <v>4.7468698817634237E-6</v>
      </c>
      <c r="L17">
        <v>5319.6509360464079</v>
      </c>
      <c r="N17">
        <v>200</v>
      </c>
      <c r="O17">
        <v>56</v>
      </c>
      <c r="P17">
        <v>3.1645799211756158E-6</v>
      </c>
      <c r="Q17">
        <v>5319.6509360464088</v>
      </c>
      <c r="S17">
        <v>100</v>
      </c>
      <c r="T17">
        <v>28</v>
      </c>
      <c r="U17">
        <v>1.5822899605878079E-6</v>
      </c>
      <c r="V17">
        <v>5319.6509360464088</v>
      </c>
      <c r="X17">
        <v>50</v>
      </c>
      <c r="Y17">
        <v>14</v>
      </c>
      <c r="Z17">
        <v>7.9114498029390396E-7</v>
      </c>
      <c r="AA17">
        <v>5319.6509360464088</v>
      </c>
    </row>
    <row r="18" spans="2:27" hidden="1" x14ac:dyDescent="0.25">
      <c r="B18">
        <f>Sheet1!C20</f>
        <v>200</v>
      </c>
      <c r="C18">
        <f>Sheet1!D20</f>
        <v>60</v>
      </c>
      <c r="D18">
        <f>Sheet1!Y20</f>
        <v>3.1645799211756158E-6</v>
      </c>
      <c r="E18" s="8">
        <f>Sheet1!Z20</f>
        <v>5319.6509360464088</v>
      </c>
      <c r="I18">
        <v>300</v>
      </c>
      <c r="J18">
        <v>90</v>
      </c>
      <c r="K18">
        <v>4.7468698817634237E-6</v>
      </c>
      <c r="L18">
        <v>5319.6509360464079</v>
      </c>
      <c r="N18">
        <v>200</v>
      </c>
      <c r="O18">
        <v>60</v>
      </c>
      <c r="P18">
        <v>3.1645799211756158E-6</v>
      </c>
      <c r="Q18">
        <v>5319.6509360464088</v>
      </c>
      <c r="S18">
        <v>100</v>
      </c>
      <c r="T18">
        <v>30</v>
      </c>
      <c r="U18">
        <v>1.5822899605878079E-6</v>
      </c>
      <c r="V18">
        <v>5319.6509360464088</v>
      </c>
      <c r="X18">
        <v>50</v>
      </c>
      <c r="Y18">
        <v>15</v>
      </c>
      <c r="Z18">
        <v>7.9114498029390396E-7</v>
      </c>
      <c r="AA18">
        <v>5319.6509360464088</v>
      </c>
    </row>
    <row r="19" spans="2:27" hidden="1" x14ac:dyDescent="0.25">
      <c r="B19">
        <f>Sheet1!C21</f>
        <v>200</v>
      </c>
      <c r="C19">
        <f>Sheet1!D21</f>
        <v>64</v>
      </c>
      <c r="D19">
        <f>Sheet1!Y21</f>
        <v>3.1645799211756158E-6</v>
      </c>
      <c r="E19" s="8">
        <f>Sheet1!Z21</f>
        <v>5319.6509360464088</v>
      </c>
      <c r="I19">
        <v>300</v>
      </c>
      <c r="J19">
        <v>96</v>
      </c>
      <c r="K19">
        <v>4.7468698817634237E-6</v>
      </c>
      <c r="L19">
        <v>5319.6509360464079</v>
      </c>
      <c r="N19">
        <v>200</v>
      </c>
      <c r="O19">
        <v>64</v>
      </c>
      <c r="P19">
        <v>3.1645799211756158E-6</v>
      </c>
      <c r="Q19">
        <v>5319.6509360464088</v>
      </c>
      <c r="S19">
        <v>100</v>
      </c>
      <c r="T19">
        <v>32</v>
      </c>
      <c r="U19">
        <v>1.5822899605878079E-6</v>
      </c>
      <c r="V19">
        <v>5319.6509360464088</v>
      </c>
      <c r="X19">
        <v>50</v>
      </c>
      <c r="Y19">
        <v>16</v>
      </c>
      <c r="Z19">
        <v>7.9114498029390396E-7</v>
      </c>
      <c r="AA19">
        <v>5319.6509360464088</v>
      </c>
    </row>
    <row r="20" spans="2:27" hidden="1" x14ac:dyDescent="0.25">
      <c r="B20">
        <f>Sheet1!C22</f>
        <v>200</v>
      </c>
      <c r="C20">
        <f>Sheet1!D22</f>
        <v>68</v>
      </c>
      <c r="D20">
        <f>Sheet1!Y22</f>
        <v>3.1645799211756158E-6</v>
      </c>
      <c r="E20" s="8">
        <f>Sheet1!Z22</f>
        <v>5319.6509360464088</v>
      </c>
      <c r="I20">
        <v>300</v>
      </c>
      <c r="J20">
        <v>102</v>
      </c>
      <c r="K20">
        <v>4.7468698817634237E-6</v>
      </c>
      <c r="L20">
        <v>5319.6509360464079</v>
      </c>
      <c r="N20">
        <v>200</v>
      </c>
      <c r="O20">
        <v>68</v>
      </c>
      <c r="P20">
        <v>3.1645799211756158E-6</v>
      </c>
      <c r="Q20">
        <v>5319.6509360464088</v>
      </c>
      <c r="S20">
        <v>100</v>
      </c>
      <c r="T20">
        <v>34</v>
      </c>
      <c r="U20">
        <v>1.5822899605878079E-6</v>
      </c>
      <c r="V20">
        <v>5319.6509360464088</v>
      </c>
      <c r="X20">
        <v>50</v>
      </c>
      <c r="Y20">
        <v>17</v>
      </c>
      <c r="Z20">
        <v>7.9114498029390396E-7</v>
      </c>
      <c r="AA20">
        <v>5319.6509360464088</v>
      </c>
    </row>
    <row r="21" spans="2:27" hidden="1" x14ac:dyDescent="0.25">
      <c r="B21">
        <f>Sheet1!C23</f>
        <v>200</v>
      </c>
      <c r="C21">
        <f>Sheet1!D23</f>
        <v>72</v>
      </c>
      <c r="D21">
        <f>Sheet1!Y23</f>
        <v>3.1645799211756158E-6</v>
      </c>
      <c r="E21" s="8">
        <f>Sheet1!Z23</f>
        <v>5319.6509360464088</v>
      </c>
      <c r="I21">
        <v>300</v>
      </c>
      <c r="J21">
        <v>108</v>
      </c>
      <c r="K21">
        <v>4.7468698817634237E-6</v>
      </c>
      <c r="L21">
        <v>5319.6509360464079</v>
      </c>
      <c r="N21">
        <v>200</v>
      </c>
      <c r="O21">
        <v>72</v>
      </c>
      <c r="P21">
        <v>3.1645799211756158E-6</v>
      </c>
      <c r="Q21">
        <v>5319.6509360464088</v>
      </c>
      <c r="S21">
        <v>100</v>
      </c>
      <c r="T21">
        <v>36</v>
      </c>
      <c r="U21">
        <v>1.5822899605878079E-6</v>
      </c>
      <c r="V21">
        <v>5319.6509360464088</v>
      </c>
      <c r="X21">
        <v>50</v>
      </c>
      <c r="Y21">
        <v>18</v>
      </c>
      <c r="Z21">
        <v>7.9114498029390396E-7</v>
      </c>
      <c r="AA21">
        <v>5319.6509360464088</v>
      </c>
    </row>
    <row r="22" spans="2:27" hidden="1" x14ac:dyDescent="0.25">
      <c r="B22">
        <f>Sheet1!C24</f>
        <v>200</v>
      </c>
      <c r="C22">
        <f>Sheet1!D24</f>
        <v>76</v>
      </c>
      <c r="D22">
        <f>Sheet1!Y24</f>
        <v>3.1645799211756158E-6</v>
      </c>
      <c r="E22" s="8">
        <f>Sheet1!Z24</f>
        <v>5319.6509360464088</v>
      </c>
      <c r="I22">
        <v>300</v>
      </c>
      <c r="J22">
        <v>114</v>
      </c>
      <c r="K22">
        <v>4.7468698817634237E-6</v>
      </c>
      <c r="L22">
        <v>5319.6509360464079</v>
      </c>
      <c r="N22">
        <v>200</v>
      </c>
      <c r="O22">
        <v>76</v>
      </c>
      <c r="P22">
        <v>3.1645799211756158E-6</v>
      </c>
      <c r="Q22">
        <v>5319.6509360464088</v>
      </c>
      <c r="S22">
        <v>100</v>
      </c>
      <c r="T22">
        <v>38</v>
      </c>
      <c r="U22">
        <v>1.5822899605878079E-6</v>
      </c>
      <c r="V22">
        <v>5319.6509360464088</v>
      </c>
      <c r="X22">
        <v>50</v>
      </c>
      <c r="Y22">
        <v>19</v>
      </c>
      <c r="Z22">
        <v>7.9114498029390396E-7</v>
      </c>
      <c r="AA22">
        <v>5319.6509360464088</v>
      </c>
    </row>
    <row r="23" spans="2:27" hidden="1" x14ac:dyDescent="0.25">
      <c r="B23">
        <f>Sheet1!C25</f>
        <v>200</v>
      </c>
      <c r="C23">
        <f>Sheet1!D25</f>
        <v>80</v>
      </c>
      <c r="D23">
        <f>Sheet1!Y25</f>
        <v>3.1645799211756158E-6</v>
      </c>
      <c r="E23" s="8">
        <f>Sheet1!Z25</f>
        <v>5319.6509360464088</v>
      </c>
      <c r="I23">
        <v>300</v>
      </c>
      <c r="J23">
        <v>120</v>
      </c>
      <c r="K23">
        <v>4.7468698817634237E-6</v>
      </c>
      <c r="L23">
        <v>5319.6509360464079</v>
      </c>
      <c r="N23">
        <v>200</v>
      </c>
      <c r="O23">
        <v>80</v>
      </c>
      <c r="P23">
        <v>3.1645799211756158E-6</v>
      </c>
      <c r="Q23">
        <v>5319.6509360464088</v>
      </c>
      <c r="S23">
        <v>100</v>
      </c>
      <c r="T23">
        <v>40</v>
      </c>
      <c r="U23">
        <v>1.5822899605878079E-6</v>
      </c>
      <c r="V23">
        <v>5319.6509360464088</v>
      </c>
      <c r="X23">
        <v>50</v>
      </c>
      <c r="Y23">
        <v>20</v>
      </c>
      <c r="Z23">
        <v>7.9114498029390396E-7</v>
      </c>
      <c r="AA23">
        <v>5319.6509360464088</v>
      </c>
    </row>
    <row r="24" spans="2:27" x14ac:dyDescent="0.25">
      <c r="B24">
        <f>Sheet1!C26</f>
        <v>200</v>
      </c>
      <c r="C24">
        <f>Sheet1!D26</f>
        <v>84</v>
      </c>
      <c r="D24">
        <f>Sheet1!Y26</f>
        <v>3.1645799211756158E-6</v>
      </c>
      <c r="E24" s="8">
        <f>Sheet1!Z26</f>
        <v>5319.6509360464088</v>
      </c>
      <c r="I24">
        <v>300</v>
      </c>
      <c r="J24">
        <v>126</v>
      </c>
      <c r="K24">
        <v>4.7468698817634237E-6</v>
      </c>
      <c r="L24">
        <v>5319.6509360464079</v>
      </c>
      <c r="N24">
        <v>200</v>
      </c>
      <c r="O24">
        <v>84</v>
      </c>
      <c r="P24">
        <v>3.1645799211756158E-6</v>
      </c>
      <c r="Q24">
        <v>5319.6509360464088</v>
      </c>
      <c r="S24">
        <v>100</v>
      </c>
      <c r="T24">
        <v>42</v>
      </c>
      <c r="U24">
        <v>1.5822899605878079E-6</v>
      </c>
      <c r="V24">
        <v>5319.6509360464088</v>
      </c>
      <c r="X24">
        <v>50</v>
      </c>
      <c r="Y24">
        <v>21</v>
      </c>
      <c r="Z24">
        <v>7.9114498029390396E-7</v>
      </c>
      <c r="AA24">
        <v>5319.6509360464088</v>
      </c>
    </row>
    <row r="25" spans="2:27" x14ac:dyDescent="0.25">
      <c r="B25">
        <f>Sheet1!C27</f>
        <v>200</v>
      </c>
      <c r="C25">
        <f>Sheet1!D27</f>
        <v>88</v>
      </c>
      <c r="D25">
        <f>Sheet1!Y27</f>
        <v>3.1645799211756158E-6</v>
      </c>
      <c r="E25" s="8">
        <f>Sheet1!Z27</f>
        <v>5319.6509360464088</v>
      </c>
      <c r="I25">
        <v>300</v>
      </c>
      <c r="J25">
        <v>132</v>
      </c>
      <c r="K25">
        <v>4.7468698817634237E-6</v>
      </c>
      <c r="L25">
        <v>5319.6509360464079</v>
      </c>
      <c r="N25">
        <v>200</v>
      </c>
      <c r="O25">
        <v>88</v>
      </c>
      <c r="P25">
        <v>3.1645799211756158E-6</v>
      </c>
      <c r="Q25">
        <v>5319.6509360464088</v>
      </c>
      <c r="S25">
        <v>100</v>
      </c>
      <c r="T25">
        <v>44</v>
      </c>
      <c r="U25">
        <v>1.5822899605878079E-6</v>
      </c>
      <c r="V25">
        <v>5319.6509360464088</v>
      </c>
      <c r="X25">
        <v>50</v>
      </c>
      <c r="Y25">
        <v>22</v>
      </c>
      <c r="Z25">
        <v>7.9114498029390396E-7</v>
      </c>
      <c r="AA25">
        <v>5319.6509360464088</v>
      </c>
    </row>
    <row r="26" spans="2:27" x14ac:dyDescent="0.25">
      <c r="B26">
        <f>Sheet1!C28</f>
        <v>200</v>
      </c>
      <c r="C26">
        <f>Sheet1!D28</f>
        <v>92</v>
      </c>
      <c r="D26">
        <f>Sheet1!Y28</f>
        <v>3.1645799211756158E-6</v>
      </c>
      <c r="E26" s="8">
        <f>Sheet1!Z28</f>
        <v>5319.6509360464088</v>
      </c>
      <c r="I26">
        <v>300</v>
      </c>
      <c r="J26">
        <v>138</v>
      </c>
      <c r="K26">
        <v>4.7468698817634237E-6</v>
      </c>
      <c r="L26">
        <v>5319.6509360464079</v>
      </c>
      <c r="N26">
        <v>200</v>
      </c>
      <c r="O26">
        <v>92</v>
      </c>
      <c r="P26">
        <v>3.1645799211756158E-6</v>
      </c>
      <c r="Q26">
        <v>5319.6509360464088</v>
      </c>
      <c r="S26">
        <v>100</v>
      </c>
      <c r="T26">
        <v>46</v>
      </c>
      <c r="U26">
        <v>1.5822899605878079E-6</v>
      </c>
      <c r="V26">
        <v>5319.6509360464088</v>
      </c>
      <c r="X26">
        <v>50</v>
      </c>
      <c r="Y26">
        <v>23</v>
      </c>
      <c r="Z26">
        <v>7.9114498029390396E-7</v>
      </c>
      <c r="AA26">
        <v>5319.6509360464088</v>
      </c>
    </row>
    <row r="27" spans="2:27" x14ac:dyDescent="0.25">
      <c r="B27">
        <f>Sheet1!C29</f>
        <v>200</v>
      </c>
      <c r="C27">
        <f>Sheet1!D29</f>
        <v>96</v>
      </c>
      <c r="D27">
        <f>Sheet1!Y29</f>
        <v>3.1645799211756158E-6</v>
      </c>
      <c r="E27" s="8">
        <f>Sheet1!Z29</f>
        <v>5319.6509360464088</v>
      </c>
      <c r="I27">
        <v>300</v>
      </c>
      <c r="J27">
        <v>144</v>
      </c>
      <c r="K27">
        <v>4.7468698817634237E-6</v>
      </c>
      <c r="L27">
        <v>5319.6509360464079</v>
      </c>
      <c r="N27">
        <v>200</v>
      </c>
      <c r="O27">
        <v>96</v>
      </c>
      <c r="P27">
        <v>3.1645799211756158E-6</v>
      </c>
      <c r="Q27">
        <v>5319.6509360464088</v>
      </c>
      <c r="S27">
        <v>100</v>
      </c>
      <c r="T27">
        <v>48</v>
      </c>
      <c r="U27">
        <v>1.5822899605878079E-6</v>
      </c>
      <c r="V27">
        <v>5319.6509360464088</v>
      </c>
      <c r="X27">
        <v>50</v>
      </c>
      <c r="Y27">
        <v>24</v>
      </c>
      <c r="Z27">
        <v>7.9114498029390396E-7</v>
      </c>
      <c r="AA27">
        <v>5319.6509360464088</v>
      </c>
    </row>
    <row r="28" spans="2:27" x14ac:dyDescent="0.25">
      <c r="B28">
        <f>Sheet1!C30</f>
        <v>200</v>
      </c>
      <c r="C28">
        <f>Sheet1!D30</f>
        <v>100</v>
      </c>
      <c r="D28">
        <f>Sheet1!Y30</f>
        <v>3.147820399348705E-6</v>
      </c>
      <c r="E28" s="8">
        <f>Sheet1!Z30</f>
        <v>5291.478221754176</v>
      </c>
      <c r="I28">
        <v>300</v>
      </c>
      <c r="J28">
        <v>150</v>
      </c>
      <c r="K28">
        <v>4.7217305990230577E-6</v>
      </c>
      <c r="L28">
        <v>5291.478221754176</v>
      </c>
      <c r="N28">
        <v>200</v>
      </c>
      <c r="O28">
        <v>100</v>
      </c>
      <c r="P28">
        <v>3.147820399348705E-6</v>
      </c>
      <c r="Q28">
        <v>5291.478221754176</v>
      </c>
      <c r="S28">
        <v>100</v>
      </c>
      <c r="T28">
        <v>50</v>
      </c>
      <c r="U28">
        <v>1.5739101996743525E-6</v>
      </c>
      <c r="V28">
        <v>5291.478221754176</v>
      </c>
      <c r="X28">
        <v>50</v>
      </c>
      <c r="Y28">
        <v>25</v>
      </c>
      <c r="Z28">
        <v>7.8695509983717625E-7</v>
      </c>
      <c r="AA28">
        <v>5291.478221754176</v>
      </c>
    </row>
    <row r="29" spans="2:27" x14ac:dyDescent="0.25">
      <c r="B29">
        <f>Sheet1!C31</f>
        <v>200</v>
      </c>
      <c r="C29">
        <f>Sheet1!D31</f>
        <v>104</v>
      </c>
      <c r="D29">
        <f>Sheet1!Y31</f>
        <v>3.0842215121313203E-6</v>
      </c>
      <c r="E29" s="8">
        <f>Sheet1!Z31</f>
        <v>5184.568651338971</v>
      </c>
      <c r="I29">
        <v>300</v>
      </c>
      <c r="J29">
        <v>156</v>
      </c>
      <c r="K29">
        <v>4.6263322681969807E-6</v>
      </c>
      <c r="L29">
        <v>5184.5686513389701</v>
      </c>
      <c r="N29">
        <v>200</v>
      </c>
      <c r="O29">
        <v>104</v>
      </c>
      <c r="P29">
        <v>3.0842215121313203E-6</v>
      </c>
      <c r="Q29">
        <v>5184.568651338971</v>
      </c>
      <c r="S29">
        <v>100</v>
      </c>
      <c r="T29">
        <v>52</v>
      </c>
      <c r="U29">
        <v>1.5421107560656602E-6</v>
      </c>
      <c r="V29">
        <v>5184.568651338971</v>
      </c>
      <c r="X29">
        <v>50</v>
      </c>
      <c r="Y29">
        <v>26</v>
      </c>
      <c r="Z29">
        <v>7.7105537803283008E-7</v>
      </c>
      <c r="AA29">
        <v>5184.568651338971</v>
      </c>
    </row>
    <row r="30" spans="2:27" x14ac:dyDescent="0.25">
      <c r="B30">
        <f>Sheet1!C32</f>
        <v>200</v>
      </c>
      <c r="C30">
        <f>Sheet1!D32</f>
        <v>108</v>
      </c>
      <c r="D30">
        <f>Sheet1!Y32</f>
        <v>3.0192832601846704E-6</v>
      </c>
      <c r="E30" s="8">
        <f>Sheet1!Z32</f>
        <v>5075.407612162282</v>
      </c>
      <c r="I30">
        <v>300</v>
      </c>
      <c r="J30">
        <v>162</v>
      </c>
      <c r="K30">
        <v>4.5289248902770063E-6</v>
      </c>
      <c r="L30">
        <v>5075.407612162282</v>
      </c>
      <c r="N30">
        <v>200</v>
      </c>
      <c r="O30">
        <v>108</v>
      </c>
      <c r="P30">
        <v>3.0192832601846704E-6</v>
      </c>
      <c r="Q30">
        <v>5075.407612162282</v>
      </c>
      <c r="S30">
        <v>100</v>
      </c>
      <c r="T30">
        <v>54</v>
      </c>
      <c r="U30">
        <v>1.5096416300923352E-6</v>
      </c>
      <c r="V30">
        <v>5075.407612162282</v>
      </c>
      <c r="X30">
        <v>50</v>
      </c>
      <c r="Y30">
        <v>27</v>
      </c>
      <c r="Z30">
        <v>7.5482081504616761E-7</v>
      </c>
      <c r="AA30">
        <v>5075.407612162282</v>
      </c>
    </row>
    <row r="31" spans="2:27" x14ac:dyDescent="0.25">
      <c r="B31">
        <f>Sheet1!C33</f>
        <v>200</v>
      </c>
      <c r="C31">
        <f>Sheet1!D33</f>
        <v>112</v>
      </c>
      <c r="D31">
        <f>Sheet1!Y33</f>
        <v>2.9529172820397698E-6</v>
      </c>
      <c r="E31" s="8">
        <f>Sheet1!Z33</f>
        <v>4963.8465688156493</v>
      </c>
      <c r="I31">
        <v>300</v>
      </c>
      <c r="J31">
        <v>168</v>
      </c>
      <c r="K31">
        <v>4.4293759230596543E-6</v>
      </c>
      <c r="L31">
        <v>4963.8465688156484</v>
      </c>
      <c r="N31">
        <v>200</v>
      </c>
      <c r="O31">
        <v>112</v>
      </c>
      <c r="P31">
        <v>2.9529172820397698E-6</v>
      </c>
      <c r="Q31">
        <v>4963.8465688156493</v>
      </c>
      <c r="S31">
        <v>100</v>
      </c>
      <c r="T31">
        <v>56</v>
      </c>
      <c r="U31">
        <v>1.4764586410198849E-6</v>
      </c>
      <c r="V31">
        <v>4963.8465688156493</v>
      </c>
      <c r="X31">
        <v>50</v>
      </c>
      <c r="Y31">
        <v>28</v>
      </c>
      <c r="Z31">
        <v>7.3822932050994246E-7</v>
      </c>
      <c r="AA31">
        <v>4963.8465688156493</v>
      </c>
    </row>
    <row r="32" spans="2:27" x14ac:dyDescent="0.25">
      <c r="B32">
        <f>Sheet1!C34</f>
        <v>200</v>
      </c>
      <c r="C32">
        <f>Sheet1!D34</f>
        <v>116</v>
      </c>
      <c r="D32">
        <f>Sheet1!Y34</f>
        <v>2.8850250508283122E-6</v>
      </c>
      <c r="E32" s="8">
        <f>Sheet1!Z34</f>
        <v>4849.7198978797669</v>
      </c>
      <c r="I32">
        <v>300</v>
      </c>
      <c r="J32">
        <v>174</v>
      </c>
      <c r="K32">
        <v>4.3275375762424687E-6</v>
      </c>
      <c r="L32">
        <v>4849.7198978797669</v>
      </c>
      <c r="N32">
        <v>200</v>
      </c>
      <c r="O32">
        <v>116</v>
      </c>
      <c r="P32">
        <v>2.8850250508283122E-6</v>
      </c>
      <c r="Q32">
        <v>4849.7198978797669</v>
      </c>
      <c r="S32">
        <v>100</v>
      </c>
      <c r="T32">
        <v>58</v>
      </c>
      <c r="U32">
        <v>1.4425125254141561E-6</v>
      </c>
      <c r="V32">
        <v>4849.7198978797669</v>
      </c>
      <c r="X32">
        <v>50</v>
      </c>
      <c r="Y32">
        <v>29</v>
      </c>
      <c r="Z32">
        <v>7.2125626270707804E-7</v>
      </c>
      <c r="AA32">
        <v>4849.7198978797669</v>
      </c>
    </row>
    <row r="33" spans="2:27" x14ac:dyDescent="0.25">
      <c r="B33">
        <f>Sheet1!C35</f>
        <v>200</v>
      </c>
      <c r="C33">
        <f>Sheet1!D35</f>
        <v>120</v>
      </c>
      <c r="D33">
        <f>Sheet1!Y35</f>
        <v>2.8154961575616958E-6</v>
      </c>
      <c r="E33" s="8">
        <f>Sheet1!Z35</f>
        <v>4732.8420021208176</v>
      </c>
      <c r="I33">
        <v>300</v>
      </c>
      <c r="J33">
        <v>180</v>
      </c>
      <c r="K33">
        <v>4.2232442363425448E-6</v>
      </c>
      <c r="L33">
        <v>4732.8420021208185</v>
      </c>
      <c r="N33">
        <v>200</v>
      </c>
      <c r="O33">
        <v>120</v>
      </c>
      <c r="P33">
        <v>2.8154961575616958E-6</v>
      </c>
      <c r="Q33">
        <v>4732.8420021208176</v>
      </c>
      <c r="S33">
        <v>100</v>
      </c>
      <c r="T33">
        <v>60</v>
      </c>
      <c r="U33">
        <v>1.4077480787808479E-6</v>
      </c>
      <c r="V33">
        <v>4732.8420021208176</v>
      </c>
      <c r="X33">
        <v>50</v>
      </c>
      <c r="Y33">
        <v>30</v>
      </c>
      <c r="Z33">
        <v>7.0387403939042396E-7</v>
      </c>
      <c r="AA33">
        <v>4732.8420021208176</v>
      </c>
    </row>
    <row r="34" spans="2:27" x14ac:dyDescent="0.25">
      <c r="B34">
        <f>Sheet1!C36</f>
        <v>200</v>
      </c>
      <c r="C34">
        <f>Sheet1!D36</f>
        <v>124</v>
      </c>
      <c r="D34">
        <f>Sheet1!Y36</f>
        <v>2.7442062026353706E-6</v>
      </c>
      <c r="E34" s="8">
        <f>Sheet1!Z36</f>
        <v>4613.0037661145525</v>
      </c>
      <c r="I34">
        <v>300</v>
      </c>
      <c r="J34">
        <v>186</v>
      </c>
      <c r="K34">
        <v>4.1163093039530555E-6</v>
      </c>
      <c r="L34">
        <v>4613.0037661145516</v>
      </c>
      <c r="N34">
        <v>200</v>
      </c>
      <c r="O34">
        <v>124</v>
      </c>
      <c r="P34">
        <v>2.7442062026353706E-6</v>
      </c>
      <c r="Q34">
        <v>4613.0037661145525</v>
      </c>
      <c r="S34">
        <v>100</v>
      </c>
      <c r="T34">
        <v>62</v>
      </c>
      <c r="U34">
        <v>1.3721031013176853E-6</v>
      </c>
      <c r="V34">
        <v>4613.0037661145525</v>
      </c>
      <c r="X34">
        <v>50</v>
      </c>
      <c r="Y34">
        <v>31</v>
      </c>
      <c r="Z34">
        <v>6.8605155065884265E-7</v>
      </c>
      <c r="AA34">
        <v>4613.0037661145525</v>
      </c>
    </row>
    <row r="35" spans="2:27" x14ac:dyDescent="0.25">
      <c r="B35">
        <f>Sheet1!C37</f>
        <v>200</v>
      </c>
      <c r="C35">
        <f>Sheet1!D37</f>
        <v>128</v>
      </c>
      <c r="D35">
        <f>Sheet1!Y37</f>
        <v>2.6710141804041784E-6</v>
      </c>
      <c r="E35" s="8">
        <f>Sheet1!Z37</f>
        <v>4489.9681597239742</v>
      </c>
      <c r="I35">
        <v>300</v>
      </c>
      <c r="J35">
        <v>192</v>
      </c>
      <c r="K35">
        <v>4.006521270606268E-6</v>
      </c>
      <c r="L35">
        <v>4489.9681597239742</v>
      </c>
      <c r="N35">
        <v>200</v>
      </c>
      <c r="O35">
        <v>128</v>
      </c>
      <c r="P35">
        <v>2.6710141804041784E-6</v>
      </c>
      <c r="Q35">
        <v>4489.9681597239742</v>
      </c>
      <c r="S35">
        <v>100</v>
      </c>
      <c r="T35">
        <v>64</v>
      </c>
      <c r="U35">
        <v>1.3355070902020892E-6</v>
      </c>
      <c r="V35">
        <v>4489.9681597239742</v>
      </c>
      <c r="X35">
        <v>50</v>
      </c>
      <c r="Y35">
        <v>32</v>
      </c>
      <c r="Z35">
        <v>6.677535451010446E-7</v>
      </c>
      <c r="AA35">
        <v>4489.9681597239742</v>
      </c>
    </row>
    <row r="36" spans="2:27" x14ac:dyDescent="0.25">
      <c r="B36">
        <f>Sheet1!C38</f>
        <v>200</v>
      </c>
      <c r="C36">
        <f>Sheet1!D38</f>
        <v>132</v>
      </c>
      <c r="D36">
        <f>Sheet1!Y38</f>
        <v>2.595759199397735E-6</v>
      </c>
      <c r="E36" s="8">
        <f>Sheet1!Z38</f>
        <v>4363.4647247895946</v>
      </c>
      <c r="I36">
        <v>300</v>
      </c>
      <c r="J36">
        <v>198</v>
      </c>
      <c r="K36">
        <v>3.8936387990966034E-6</v>
      </c>
      <c r="L36">
        <v>4363.4647247895955</v>
      </c>
      <c r="N36">
        <v>200</v>
      </c>
      <c r="O36">
        <v>132</v>
      </c>
      <c r="P36">
        <v>2.595759199397735E-6</v>
      </c>
      <c r="Q36">
        <v>4363.4647247895946</v>
      </c>
      <c r="S36">
        <v>100</v>
      </c>
      <c r="T36">
        <v>66</v>
      </c>
      <c r="U36">
        <v>1.2978795996988675E-6</v>
      </c>
      <c r="V36">
        <v>4363.4647247895946</v>
      </c>
      <c r="X36">
        <v>50</v>
      </c>
      <c r="Y36">
        <v>33</v>
      </c>
      <c r="Z36">
        <v>6.4893979984943375E-7</v>
      </c>
      <c r="AA36">
        <v>4363.4647247895946</v>
      </c>
    </row>
    <row r="37" spans="2:27" x14ac:dyDescent="0.25">
      <c r="B37">
        <f>Sheet1!C39</f>
        <v>200</v>
      </c>
      <c r="C37">
        <f>Sheet1!D39</f>
        <v>136</v>
      </c>
      <c r="D37">
        <f>Sheet1!Y39</f>
        <v>2.5182563194789642E-6</v>
      </c>
      <c r="E37" s="8">
        <f>Sheet1!Z39</f>
        <v>4233.1825774033414</v>
      </c>
      <c r="I37">
        <v>300</v>
      </c>
      <c r="J37">
        <v>204</v>
      </c>
      <c r="K37">
        <v>3.7773844792184462E-6</v>
      </c>
      <c r="L37">
        <v>4233.1825774033405</v>
      </c>
      <c r="N37">
        <v>200</v>
      </c>
      <c r="O37">
        <v>136</v>
      </c>
      <c r="P37">
        <v>2.5182563194789642E-6</v>
      </c>
      <c r="Q37">
        <v>4233.1825774033414</v>
      </c>
      <c r="S37">
        <v>100</v>
      </c>
      <c r="T37">
        <v>68</v>
      </c>
      <c r="U37">
        <v>1.2591281597394821E-6</v>
      </c>
      <c r="V37">
        <v>4233.1825774033414</v>
      </c>
      <c r="X37">
        <v>50</v>
      </c>
      <c r="Y37">
        <v>34</v>
      </c>
      <c r="Z37">
        <v>6.2956407986974106E-7</v>
      </c>
      <c r="AA37">
        <v>4233.1825774033414</v>
      </c>
    </row>
    <row r="38" spans="2:27" x14ac:dyDescent="0.25">
      <c r="B38">
        <f>Sheet1!C40</f>
        <v>200</v>
      </c>
      <c r="C38">
        <f>Sheet1!D40</f>
        <v>140</v>
      </c>
      <c r="D38">
        <f>Sheet1!Y40</f>
        <v>2.4382911967059027E-6</v>
      </c>
      <c r="E38" s="8">
        <f>Sheet1!Z40</f>
        <v>4098.7614059346315</v>
      </c>
      <c r="I38">
        <v>300</v>
      </c>
      <c r="J38">
        <v>210</v>
      </c>
      <c r="K38">
        <v>3.6507565396283619E-6</v>
      </c>
      <c r="L38">
        <v>4106.2614330777924</v>
      </c>
      <c r="N38">
        <v>200</v>
      </c>
      <c r="O38">
        <v>140</v>
      </c>
      <c r="P38">
        <v>2.433837693085575E-6</v>
      </c>
      <c r="Q38">
        <v>4106.2614330777933</v>
      </c>
      <c r="S38">
        <v>100</v>
      </c>
      <c r="T38">
        <v>70</v>
      </c>
      <c r="U38">
        <v>1.2169188465427875E-6</v>
      </c>
      <c r="V38">
        <v>4106.2614330777933</v>
      </c>
      <c r="X38">
        <v>50</v>
      </c>
      <c r="Y38">
        <v>35</v>
      </c>
      <c r="Z38">
        <v>6.0845942327139376E-7</v>
      </c>
      <c r="AA38">
        <v>4106.2614330777933</v>
      </c>
    </row>
    <row r="39" spans="2:27" x14ac:dyDescent="0.25">
      <c r="B39">
        <f>Sheet1!C41</f>
        <v>200</v>
      </c>
      <c r="C39">
        <f>Sheet1!D41</f>
        <v>144</v>
      </c>
      <c r="D39">
        <f>Sheet1!Y41</f>
        <v>2.355613089892156E-6</v>
      </c>
      <c r="E39" s="8">
        <f>Sheet1!Z41</f>
        <v>3959.7797150759902</v>
      </c>
      <c r="I39">
        <v>300</v>
      </c>
      <c r="J39">
        <v>216</v>
      </c>
      <c r="K39">
        <v>3.5205473893751122E-6</v>
      </c>
      <c r="L39">
        <v>3974.25793418083</v>
      </c>
      <c r="N39">
        <v>200</v>
      </c>
      <c r="O39">
        <v>144</v>
      </c>
      <c r="P39">
        <v>2.3470315929167416E-6</v>
      </c>
      <c r="Q39">
        <v>3974.2579341808309</v>
      </c>
      <c r="S39">
        <v>100</v>
      </c>
      <c r="T39">
        <v>72</v>
      </c>
      <c r="U39">
        <v>1.1735157964583708E-6</v>
      </c>
      <c r="V39">
        <v>3974.2579341808309</v>
      </c>
      <c r="X39">
        <v>50</v>
      </c>
      <c r="Y39">
        <v>36</v>
      </c>
      <c r="Z39">
        <v>5.867578982291854E-7</v>
      </c>
      <c r="AA39">
        <v>3974.2579341808309</v>
      </c>
    </row>
    <row r="40" spans="2:27" x14ac:dyDescent="0.25">
      <c r="B40">
        <f>Sheet1!C42</f>
        <v>200</v>
      </c>
      <c r="C40">
        <f>Sheet1!D42</f>
        <v>148</v>
      </c>
      <c r="D40">
        <f>Sheet1!Y42</f>
        <v>2.2699255711606573E-6</v>
      </c>
      <c r="E40" s="8">
        <f>Sheet1!Z42</f>
        <v>3815.7392103071375</v>
      </c>
      <c r="I40">
        <v>300</v>
      </c>
      <c r="J40">
        <v>222</v>
      </c>
      <c r="K40">
        <v>3.3863329686983658E-6</v>
      </c>
      <c r="L40">
        <v>3836.647526875875</v>
      </c>
      <c r="N40">
        <v>200</v>
      </c>
      <c r="O40">
        <v>148</v>
      </c>
      <c r="P40">
        <v>2.2575553124655766E-6</v>
      </c>
      <c r="Q40">
        <v>3836.6475268758736</v>
      </c>
      <c r="S40">
        <v>100</v>
      </c>
      <c r="T40">
        <v>74</v>
      </c>
      <c r="U40">
        <v>1.1287776562327883E-6</v>
      </c>
      <c r="V40">
        <v>3836.6475268758736</v>
      </c>
      <c r="X40">
        <v>50</v>
      </c>
      <c r="Y40">
        <v>37</v>
      </c>
      <c r="Z40">
        <v>5.6438882811639416E-7</v>
      </c>
      <c r="AA40">
        <v>3836.6475268758736</v>
      </c>
    </row>
    <row r="41" spans="2:27" x14ac:dyDescent="0.25">
      <c r="B41">
        <f>Sheet1!C43</f>
        <v>200</v>
      </c>
      <c r="C41">
        <f>Sheet1!D43</f>
        <v>152</v>
      </c>
      <c r="D41">
        <f>Sheet1!Y43</f>
        <v>2.1808739459094842E-6</v>
      </c>
      <c r="E41" s="8">
        <f>Sheet1!Z43</f>
        <v>3666.0436508889788</v>
      </c>
      <c r="I41">
        <v>300</v>
      </c>
      <c r="J41">
        <v>228</v>
      </c>
      <c r="K41">
        <v>3.2476054549491709E-6</v>
      </c>
      <c r="L41">
        <v>3692.8034487408777</v>
      </c>
      <c r="N41">
        <v>200</v>
      </c>
      <c r="O41">
        <v>152</v>
      </c>
      <c r="P41">
        <v>2.1650703032994475E-6</v>
      </c>
      <c r="Q41">
        <v>3692.803448740879</v>
      </c>
      <c r="S41">
        <v>100</v>
      </c>
      <c r="T41">
        <v>76</v>
      </c>
      <c r="U41">
        <v>1.0825351516497238E-6</v>
      </c>
      <c r="V41">
        <v>3692.803448740879</v>
      </c>
      <c r="X41">
        <v>50</v>
      </c>
      <c r="Y41">
        <v>38</v>
      </c>
      <c r="Z41">
        <v>5.4126757582486188E-7</v>
      </c>
      <c r="AA41">
        <v>3692.803448740879</v>
      </c>
    </row>
    <row r="42" spans="2:27" x14ac:dyDescent="0.25">
      <c r="B42">
        <f>Sheet1!C44</f>
        <v>200</v>
      </c>
      <c r="C42">
        <f>Sheet1!D44</f>
        <v>156</v>
      </c>
      <c r="D42">
        <f>Sheet1!Y44</f>
        <v>2.08802783441327E-6</v>
      </c>
      <c r="E42" s="8">
        <f>Sheet1!Z44</f>
        <v>3509.9695695791215</v>
      </c>
      <c r="I42">
        <v>300</v>
      </c>
      <c r="J42">
        <v>234</v>
      </c>
      <c r="K42">
        <v>3.1037481116924907E-6</v>
      </c>
      <c r="L42">
        <v>3541.9663075823537</v>
      </c>
      <c r="N42">
        <v>200</v>
      </c>
      <c r="O42">
        <v>156</v>
      </c>
      <c r="P42">
        <v>2.0691654077949938E-6</v>
      </c>
      <c r="Q42">
        <v>3541.9663075823537</v>
      </c>
      <c r="S42">
        <v>100</v>
      </c>
      <c r="T42">
        <v>78</v>
      </c>
      <c r="U42">
        <v>1.0345827038974969E-6</v>
      </c>
      <c r="V42">
        <v>3541.9663075823537</v>
      </c>
      <c r="X42">
        <v>50</v>
      </c>
      <c r="Y42">
        <v>39</v>
      </c>
      <c r="Z42">
        <v>5.1729135194874845E-7</v>
      </c>
      <c r="AA42">
        <v>3541.9663075823537</v>
      </c>
    </row>
    <row r="43" spans="2:27" x14ac:dyDescent="0.25">
      <c r="B43">
        <f>Sheet1!C45</f>
        <v>200</v>
      </c>
      <c r="C43">
        <f>Sheet1!D45</f>
        <v>160</v>
      </c>
      <c r="D43">
        <f>Sheet1!Y45</f>
        <v>1.9908564254165434E-6</v>
      </c>
      <c r="E43" s="8">
        <f>Sheet1!Z45</f>
        <v>3346.6246739841463</v>
      </c>
      <c r="I43">
        <v>300</v>
      </c>
      <c r="J43">
        <v>240</v>
      </c>
      <c r="K43">
        <v>2.9539995314006581E-6</v>
      </c>
      <c r="L43">
        <v>3383.2008933155171</v>
      </c>
      <c r="N43">
        <v>200</v>
      </c>
      <c r="O43">
        <v>160</v>
      </c>
      <c r="P43">
        <v>1.9693330209337715E-6</v>
      </c>
      <c r="Q43">
        <v>3383.2008933155166</v>
      </c>
      <c r="S43">
        <v>100</v>
      </c>
      <c r="T43">
        <v>80</v>
      </c>
      <c r="U43">
        <v>9.8466651046688576E-7</v>
      </c>
      <c r="V43">
        <v>3383.2008933155166</v>
      </c>
      <c r="X43">
        <v>50</v>
      </c>
      <c r="Y43">
        <v>40</v>
      </c>
      <c r="Z43">
        <v>4.9233325523344288E-7</v>
      </c>
      <c r="AA43">
        <v>3383.2008933155166</v>
      </c>
    </row>
    <row r="44" spans="2:27" x14ac:dyDescent="0.25">
      <c r="B44">
        <f>Sheet1!C46</f>
        <v>200</v>
      </c>
      <c r="C44">
        <f>Sheet1!D46</f>
        <v>164</v>
      </c>
      <c r="D44">
        <f>Sheet1!Y46</f>
        <v>1.8886922396092229E-6</v>
      </c>
      <c r="E44" s="8">
        <f>Sheet1!Z46</f>
        <v>3174.8869330525054</v>
      </c>
      <c r="I44">
        <v>300</v>
      </c>
      <c r="J44">
        <v>246</v>
      </c>
      <c r="K44">
        <v>2.7974012381606031E-6</v>
      </c>
      <c r="L44">
        <v>3215.3329831417977</v>
      </c>
      <c r="N44">
        <v>200</v>
      </c>
      <c r="O44">
        <v>164</v>
      </c>
      <c r="P44">
        <v>1.8649341587737355E-6</v>
      </c>
      <c r="Q44">
        <v>3215.3329831417986</v>
      </c>
      <c r="S44">
        <v>100</v>
      </c>
      <c r="T44">
        <v>82</v>
      </c>
      <c r="U44">
        <v>9.3246707938686777E-7</v>
      </c>
      <c r="V44">
        <v>3215.3329831417986</v>
      </c>
      <c r="X44">
        <v>50</v>
      </c>
      <c r="Y44">
        <v>41</v>
      </c>
      <c r="Z44">
        <v>4.6623353969343388E-7</v>
      </c>
      <c r="AA44">
        <v>3215.3329831417986</v>
      </c>
    </row>
    <row r="45" spans="2:27" x14ac:dyDescent="0.25">
      <c r="B45">
        <f>Sheet1!C47</f>
        <v>200</v>
      </c>
      <c r="C45">
        <f>Sheet1!D47</f>
        <v>168</v>
      </c>
      <c r="D45">
        <f>Sheet1!Y47</f>
        <v>1.7806761202694526E-6</v>
      </c>
      <c r="E45" s="8">
        <f>Sheet1!Z47</f>
        <v>2993.3121064826496</v>
      </c>
      <c r="I45">
        <v>300</v>
      </c>
      <c r="J45">
        <v>252</v>
      </c>
      <c r="K45">
        <v>2.6327180880650646E-6</v>
      </c>
      <c r="L45">
        <v>3036.8534781734925</v>
      </c>
      <c r="N45">
        <v>200</v>
      </c>
      <c r="O45">
        <v>168</v>
      </c>
      <c r="P45">
        <v>1.7551453920433764E-6</v>
      </c>
      <c r="Q45">
        <v>3036.8534781734925</v>
      </c>
      <c r="S45">
        <v>100</v>
      </c>
      <c r="T45">
        <v>84</v>
      </c>
      <c r="U45">
        <v>8.775726960216882E-7</v>
      </c>
      <c r="V45">
        <v>3036.8534781734925</v>
      </c>
      <c r="X45">
        <v>50</v>
      </c>
      <c r="Y45">
        <v>42</v>
      </c>
      <c r="Z45">
        <v>4.387863480108441E-7</v>
      </c>
      <c r="AA45">
        <v>3036.8534781734925</v>
      </c>
    </row>
    <row r="46" spans="2:27" x14ac:dyDescent="0.25">
      <c r="B46">
        <f>Sheet1!C48</f>
        <v>200</v>
      </c>
      <c r="C46">
        <f>Sheet1!D48</f>
        <v>172</v>
      </c>
      <c r="D46">
        <f>Sheet1!Y48</f>
        <v>1.6656699897145399E-6</v>
      </c>
      <c r="E46" s="8">
        <f>Sheet1!Z48</f>
        <v>2799.9870885351679</v>
      </c>
      <c r="I46">
        <v>300</v>
      </c>
      <c r="J46">
        <v>258</v>
      </c>
      <c r="K46">
        <v>2.4583119345972909E-6</v>
      </c>
      <c r="L46">
        <v>2845.76647860917</v>
      </c>
      <c r="N46">
        <v>200</v>
      </c>
      <c r="O46">
        <v>172</v>
      </c>
      <c r="P46">
        <v>1.6388746230648601E-6</v>
      </c>
      <c r="Q46">
        <v>2845.7664786091696</v>
      </c>
      <c r="S46">
        <v>100</v>
      </c>
      <c r="T46">
        <v>86</v>
      </c>
      <c r="U46">
        <v>8.1943731153243006E-7</v>
      </c>
      <c r="V46">
        <v>2845.7664786091696</v>
      </c>
      <c r="X46">
        <v>50</v>
      </c>
      <c r="Y46">
        <v>43</v>
      </c>
      <c r="Z46">
        <v>4.0971865576621503E-7</v>
      </c>
      <c r="AA46">
        <v>2845.7664786091696</v>
      </c>
    </row>
    <row r="47" spans="2:27" x14ac:dyDescent="0.25">
      <c r="B47">
        <f>Sheet1!C49</f>
        <v>200</v>
      </c>
      <c r="C47">
        <f>Sheet1!D49</f>
        <v>176</v>
      </c>
      <c r="D47">
        <f>Sheet1!Y49</f>
        <v>1.5421107560656602E-6</v>
      </c>
      <c r="E47" s="8">
        <f>Sheet1!Z49</f>
        <v>2592.2843256694855</v>
      </c>
      <c r="I47">
        <v>300</v>
      </c>
      <c r="J47">
        <v>264</v>
      </c>
      <c r="K47">
        <v>2.2719299208413878E-6</v>
      </c>
      <c r="L47">
        <v>2639.3350679902528</v>
      </c>
      <c r="N47">
        <v>200</v>
      </c>
      <c r="O47">
        <v>176</v>
      </c>
      <c r="P47">
        <v>1.5146199472275915E-6</v>
      </c>
      <c r="Q47">
        <v>2639.3350679902524</v>
      </c>
      <c r="S47">
        <v>100</v>
      </c>
      <c r="T47">
        <v>88</v>
      </c>
      <c r="U47">
        <v>7.5730997361379576E-7</v>
      </c>
      <c r="V47">
        <v>2639.3350679902524</v>
      </c>
      <c r="X47">
        <v>50</v>
      </c>
      <c r="Y47">
        <v>44</v>
      </c>
      <c r="Z47">
        <v>3.7865498680689788E-7</v>
      </c>
      <c r="AA47">
        <v>2639.3350679902524</v>
      </c>
    </row>
    <row r="48" spans="2:27" x14ac:dyDescent="0.25">
      <c r="B48">
        <f>Sheet1!C50</f>
        <v>200</v>
      </c>
      <c r="C48">
        <f>Sheet1!D50</f>
        <v>180</v>
      </c>
      <c r="D48">
        <f>Sheet1!Y50</f>
        <v>1.4077480787808479E-6</v>
      </c>
      <c r="E48" s="8">
        <f>Sheet1!Z50</f>
        <v>2366.4210010604088</v>
      </c>
      <c r="I48">
        <v>300</v>
      </c>
      <c r="J48">
        <v>270</v>
      </c>
      <c r="K48">
        <v>2.0703241868653481E-6</v>
      </c>
      <c r="L48">
        <v>2413.6253435313602</v>
      </c>
      <c r="N48">
        <v>200</v>
      </c>
      <c r="O48">
        <v>180</v>
      </c>
      <c r="P48">
        <v>1.3802161245768989E-6</v>
      </c>
      <c r="Q48">
        <v>2413.6253435313606</v>
      </c>
      <c r="S48">
        <v>100</v>
      </c>
      <c r="T48">
        <v>90</v>
      </c>
      <c r="U48">
        <v>6.9010806228844943E-7</v>
      </c>
      <c r="V48">
        <v>2413.6253435313606</v>
      </c>
      <c r="X48">
        <v>50</v>
      </c>
      <c r="Y48">
        <v>45</v>
      </c>
      <c r="Z48">
        <v>3.4505403114422472E-7</v>
      </c>
      <c r="AA48">
        <v>2413.6253435313606</v>
      </c>
    </row>
    <row r="49" spans="2:27" x14ac:dyDescent="0.25">
      <c r="B49">
        <f>Sheet1!C51</f>
        <v>200</v>
      </c>
      <c r="C49">
        <f>Sheet1!D51</f>
        <v>184</v>
      </c>
      <c r="D49">
        <f>Sheet1!Y51</f>
        <v>1.2591281597394821E-6</v>
      </c>
      <c r="E49" s="8">
        <f>Sheet1!Z51</f>
        <v>2116.5912887016707</v>
      </c>
      <c r="I49">
        <v>300</v>
      </c>
      <c r="J49">
        <v>276</v>
      </c>
      <c r="K49">
        <v>1.8485027005158566E-6</v>
      </c>
      <c r="L49">
        <v>2162.609521901014</v>
      </c>
      <c r="N49">
        <v>200</v>
      </c>
      <c r="O49">
        <v>184</v>
      </c>
      <c r="P49">
        <v>1.2323351336772377E-6</v>
      </c>
      <c r="Q49">
        <v>2162.609521901014</v>
      </c>
      <c r="S49">
        <v>100</v>
      </c>
      <c r="T49">
        <v>92</v>
      </c>
      <c r="U49">
        <v>6.1616756683861884E-7</v>
      </c>
      <c r="V49">
        <v>2162.609521901014</v>
      </c>
      <c r="X49">
        <v>50</v>
      </c>
      <c r="Y49">
        <v>46</v>
      </c>
      <c r="Z49">
        <v>3.0808378341930942E-7</v>
      </c>
      <c r="AA49">
        <v>2162.609521901014</v>
      </c>
    </row>
    <row r="50" spans="2:27" x14ac:dyDescent="0.25">
      <c r="B50">
        <f>Sheet1!C52</f>
        <v>200</v>
      </c>
      <c r="C50">
        <f>Sheet1!D52</f>
        <v>188</v>
      </c>
      <c r="D50">
        <f>Sheet1!Y52</f>
        <v>1.0904369729547421E-6</v>
      </c>
      <c r="E50" s="8">
        <f>Sheet1!Z52</f>
        <v>1833.0218254444894</v>
      </c>
      <c r="I50">
        <v>300</v>
      </c>
      <c r="J50">
        <v>282</v>
      </c>
      <c r="K50">
        <v>1.5980491575863201E-6</v>
      </c>
      <c r="L50">
        <v>1876.1576524810675</v>
      </c>
      <c r="N50">
        <v>200</v>
      </c>
      <c r="O50">
        <v>188</v>
      </c>
      <c r="P50">
        <v>1.0653661050575465E-6</v>
      </c>
      <c r="Q50">
        <v>1876.1576524810671</v>
      </c>
      <c r="S50">
        <v>100</v>
      </c>
      <c r="T50">
        <v>94</v>
      </c>
      <c r="U50">
        <v>5.3268305252877327E-7</v>
      </c>
      <c r="V50">
        <v>1876.1576524810671</v>
      </c>
      <c r="X50">
        <v>50</v>
      </c>
      <c r="Y50">
        <v>47</v>
      </c>
      <c r="Z50">
        <v>2.6634152626438664E-7</v>
      </c>
      <c r="AA50">
        <v>1876.1576524810671</v>
      </c>
    </row>
    <row r="51" spans="2:27" x14ac:dyDescent="0.25">
      <c r="B51">
        <f>Sheet1!C53</f>
        <v>200</v>
      </c>
      <c r="C51">
        <f>Sheet1!D53</f>
        <v>192</v>
      </c>
      <c r="D51">
        <f>Sheet1!Y53</f>
        <v>8.9033806013472628E-7</v>
      </c>
      <c r="E51" s="8">
        <f>Sheet1!Z53</f>
        <v>1496.6560532413248</v>
      </c>
      <c r="I51">
        <v>300</v>
      </c>
      <c r="J51">
        <v>288</v>
      </c>
      <c r="K51">
        <v>1.3025265161031297E-6</v>
      </c>
      <c r="L51">
        <v>1534.5520770491607</v>
      </c>
      <c r="N51">
        <v>200</v>
      </c>
      <c r="O51">
        <v>192</v>
      </c>
      <c r="P51">
        <v>8.6835101073541971E-7</v>
      </c>
      <c r="Q51">
        <v>1534.5520770491607</v>
      </c>
      <c r="S51">
        <v>100</v>
      </c>
      <c r="T51">
        <v>96</v>
      </c>
      <c r="U51">
        <v>4.3417550536770985E-7</v>
      </c>
      <c r="V51">
        <v>1534.5520770491607</v>
      </c>
      <c r="X51">
        <v>50</v>
      </c>
      <c r="Y51">
        <v>48</v>
      </c>
      <c r="Z51">
        <v>2.1708775268385493E-7</v>
      </c>
      <c r="AA51">
        <v>1534.5520770491607</v>
      </c>
    </row>
    <row r="52" spans="2:27" x14ac:dyDescent="0.25">
      <c r="B52">
        <f>Sheet1!C54</f>
        <v>200</v>
      </c>
      <c r="C52">
        <f>Sheet1!D54</f>
        <v>196</v>
      </c>
      <c r="D52">
        <f>Sheet1!Y54</f>
        <v>6.2956407986974106E-7</v>
      </c>
      <c r="E52" s="8">
        <f>Sheet1!Z54</f>
        <v>1058.2956443508353</v>
      </c>
      <c r="I52">
        <v>300</v>
      </c>
      <c r="J52">
        <v>294</v>
      </c>
      <c r="K52">
        <v>9.1942493946109888E-7</v>
      </c>
      <c r="L52">
        <v>1086.9809404284897</v>
      </c>
      <c r="N52">
        <v>200</v>
      </c>
      <c r="O52">
        <v>196</v>
      </c>
      <c r="P52">
        <v>6.1294995964073252E-7</v>
      </c>
      <c r="Q52">
        <v>1086.9809404284899</v>
      </c>
      <c r="S52">
        <v>100</v>
      </c>
      <c r="T52">
        <v>98</v>
      </c>
      <c r="U52">
        <v>3.0647497982036626E-7</v>
      </c>
      <c r="V52">
        <v>1086.9809404284899</v>
      </c>
      <c r="X52">
        <v>50</v>
      </c>
      <c r="Y52">
        <v>49</v>
      </c>
      <c r="Z52">
        <v>1.5323748991018313E-7</v>
      </c>
      <c r="AA52">
        <v>1086.9809404284899</v>
      </c>
    </row>
    <row r="53" spans="2:27" x14ac:dyDescent="0.25">
      <c r="B53">
        <f>Sheet1!C55</f>
        <v>200</v>
      </c>
      <c r="C53">
        <f>Sheet1!D55</f>
        <v>200</v>
      </c>
      <c r="D53">
        <f>Sheet1!Y55</f>
        <v>0</v>
      </c>
      <c r="E53" s="8">
        <f>Sheet1!Z55</f>
        <v>0</v>
      </c>
      <c r="I53">
        <v>300</v>
      </c>
      <c r="J53">
        <v>300</v>
      </c>
      <c r="K53">
        <v>0</v>
      </c>
      <c r="L53">
        <v>0</v>
      </c>
      <c r="N53">
        <v>200</v>
      </c>
      <c r="O53">
        <v>200</v>
      </c>
      <c r="P53">
        <v>0</v>
      </c>
      <c r="Q53">
        <v>0</v>
      </c>
      <c r="S53">
        <v>100</v>
      </c>
      <c r="T53">
        <v>100</v>
      </c>
      <c r="U53">
        <v>0</v>
      </c>
      <c r="V53">
        <v>0</v>
      </c>
      <c r="X53">
        <v>50</v>
      </c>
      <c r="Y53">
        <v>50</v>
      </c>
      <c r="Z53">
        <v>0</v>
      </c>
      <c r="AA53">
        <v>0</v>
      </c>
    </row>
    <row r="54" spans="2:27" x14ac:dyDescent="0.25">
      <c r="E54" s="8"/>
    </row>
  </sheetData>
  <mergeCells count="5">
    <mergeCell ref="B1:E1"/>
    <mergeCell ref="I1:L1"/>
    <mergeCell ref="N1:Q1"/>
    <mergeCell ref="S1:V1"/>
    <mergeCell ref="X1:AA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74CAC4E34C5F4D90E07AB1DD1F9FDB" ma:contentTypeVersion="13" ma:contentTypeDescription="Create a new document." ma:contentTypeScope="" ma:versionID="e03cf92f8b19708d9d3ec164fc2cfb65">
  <xsd:schema xmlns:xsd="http://www.w3.org/2001/XMLSchema" xmlns:xs="http://www.w3.org/2001/XMLSchema" xmlns:p="http://schemas.microsoft.com/office/2006/metadata/properties" xmlns:ns3="974a5698-29bb-4b0b-b966-268163e688e7" xmlns:ns4="39a26002-e891-40fb-a27c-9cc25f19f415" targetNamespace="http://schemas.microsoft.com/office/2006/metadata/properties" ma:root="true" ma:fieldsID="97d7e0774c328c7812f683880348e77d" ns3:_="" ns4:_="">
    <xsd:import namespace="974a5698-29bb-4b0b-b966-268163e688e7"/>
    <xsd:import namespace="39a26002-e891-40fb-a27c-9cc25f19f41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4a5698-29bb-4b0b-b966-268163e688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a26002-e891-40fb-a27c-9cc25f19f4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1E117E-BAD6-48C4-B802-8F8814746C34}">
  <ds:schemaRefs>
    <ds:schemaRef ds:uri="http://schemas.microsoft.com/office/2006/metadata/properties"/>
    <ds:schemaRef ds:uri="http://purl.org/dc/elements/1.1/"/>
    <ds:schemaRef ds:uri="974a5698-29bb-4b0b-b966-268163e688e7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39a26002-e891-40fb-a27c-9cc25f19f41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619A3D4-4E61-40A8-8909-94288D8258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22DD83-D4F1-4B2E-A6DD-B5992F8EA6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4a5698-29bb-4b0b-b966-268163e688e7"/>
    <ds:schemaRef ds:uri="39a26002-e891-40fb-a27c-9cc25f19f4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Stuart Graham</dc:creator>
  <cp:lastModifiedBy>Stuart Graham</cp:lastModifiedBy>
  <dcterms:created xsi:type="dcterms:W3CDTF">2021-12-02T15:05:28Z</dcterms:created>
  <dcterms:modified xsi:type="dcterms:W3CDTF">2021-12-07T22:18:46Z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0x0101000274CAC4E34C5F4D90E07AB1DD1F9FDB</vt:lpwstr>
  </property>
</Properties>
</file>