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40" windowHeight="978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22" i="1"/>
  <c r="B21"/>
  <c r="B23" s="1"/>
  <c r="B24" s="1"/>
  <c r="B25" s="1"/>
  <c r="B28"/>
  <c r="B29" s="1"/>
  <c r="B30" s="1"/>
  <c r="B5"/>
  <c r="B8"/>
  <c r="B10" l="1"/>
  <c r="B12" l="1"/>
  <c r="B13" s="1"/>
  <c r="B14" s="1"/>
  <c r="B17" s="1"/>
  <c r="B37" s="1"/>
  <c r="A42"/>
  <c r="A34" l="1"/>
  <c r="B34" s="1"/>
  <c r="B39"/>
  <c r="B18"/>
  <c r="C42" s="1"/>
  <c r="B36"/>
  <c r="B38"/>
  <c r="C41"/>
  <c r="C35"/>
  <c r="B42"/>
  <c r="B35"/>
  <c r="B40"/>
  <c r="B41"/>
  <c r="C36" l="1"/>
  <c r="C40"/>
  <c r="C38"/>
  <c r="C37"/>
  <c r="C34"/>
  <c r="C39"/>
  <c r="D35"/>
  <c r="D42"/>
  <c r="D41"/>
  <c r="D39" l="1"/>
  <c r="D38"/>
  <c r="D36"/>
  <c r="D40"/>
  <c r="D37"/>
  <c r="D34"/>
</calcChain>
</file>

<file path=xl/sharedStrings.xml><?xml version="1.0" encoding="utf-8"?>
<sst xmlns="http://schemas.openxmlformats.org/spreadsheetml/2006/main" count="31" uniqueCount="31">
  <si>
    <t>Vehicle wt (lbs) =</t>
  </si>
  <si>
    <t>Slope Angle (°) =</t>
  </si>
  <si>
    <t>Number of Drives =</t>
  </si>
  <si>
    <t>Speed @ Max Wheel Radius (in/min) =</t>
  </si>
  <si>
    <t>Speed @ Max Wheel Radius (ft/min) =</t>
  </si>
  <si>
    <t>torque = hp x 5252 / rpm</t>
  </si>
  <si>
    <t>Max gearbox Drive Stall Torque (lbs-ft) =</t>
  </si>
  <si>
    <t>Specified gear box output &amp; wheel speed (rpm) =</t>
  </si>
  <si>
    <t>Reqd Vehicle Speed (mph) =</t>
  </si>
  <si>
    <t>Max allowed Power (Watts) =</t>
  </si>
  <si>
    <t>Max allowed Power (Hp) =</t>
  </si>
  <si>
    <t>Speed @ Max Wheel Radius (mph) =</t>
  </si>
  <si>
    <t>Vertical Force Reqd for Climb (lb) =</t>
  </si>
  <si>
    <t>Max Wheel Radius @ drive stall torque (in) =</t>
  </si>
  <si>
    <t>Wheel radius (in.)</t>
  </si>
  <si>
    <t>Reqd Torque (ft-lb)</t>
  </si>
  <si>
    <t>Reqd Drive RPM</t>
  </si>
  <si>
    <t>Reqd Power (Watts)</t>
  </si>
  <si>
    <t>Total Drive RPM &amp; Torque vs Wheel Radius Table (4 Motor Drive)</t>
  </si>
  <si>
    <t>Available torque @ .536 Hp (400 watts) &amp; 140 rpm (lb-ft) =</t>
  </si>
  <si>
    <t xml:space="preserve">Reqd Wheel Radius for 4.5 mph @ 140 rpm = </t>
  </si>
  <si>
    <t>Required torque at that wheel radius (lb-ft) =</t>
  </si>
  <si>
    <t>Single Wheel Drive Rated Power (Watts)</t>
  </si>
  <si>
    <t>Total combined drives stall torque  (lbs-ft) =</t>
  </si>
  <si>
    <t>Power reqd based upon load and speed</t>
  </si>
  <si>
    <t>Load (lbs) =</t>
  </si>
  <si>
    <t>Speed (ft/min) =</t>
  </si>
  <si>
    <t>Total Power reqd based upon load and speed (lb-ft/min) =</t>
  </si>
  <si>
    <t>Total Power reqd based upon load and speed (watts) =</t>
  </si>
  <si>
    <t>Power reqd per motor drive - 4 units (watts) =</t>
  </si>
  <si>
    <t>Robot Vehicle Wheel Design Calculation - Rev A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</si>
</sst>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1" fillId="0" borderId="0" xfId="0" applyNumberFormat="1" applyFont="1" applyAlignment="1"/>
    <xf numFmtId="2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Font="1"/>
    <xf numFmtId="2" fontId="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165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0" fillId="0" borderId="5" xfId="0" applyNumberFormat="1" applyFont="1" applyBorder="1" applyAlignment="1">
      <alignment horizontal="center"/>
    </xf>
    <xf numFmtId="2" fontId="0" fillId="0" borderId="4" xfId="0" applyNumberFormat="1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2" fontId="0" fillId="0" borderId="0" xfId="0" applyNumberFormat="1" applyFont="1" applyAlignment="1"/>
    <xf numFmtId="1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workbookViewId="0">
      <selection activeCell="D7" sqref="D7"/>
    </sheetView>
  </sheetViews>
  <sheetFormatPr defaultRowHeight="14.25"/>
  <cols>
    <col min="1" max="1" width="52" customWidth="1"/>
    <col min="2" max="2" width="16.375" style="1" customWidth="1"/>
    <col min="3" max="3" width="17.25" customWidth="1"/>
    <col min="4" max="4" width="18.25" customWidth="1"/>
    <col min="5" max="5" width="12.875" customWidth="1"/>
    <col min="6" max="6" width="12" customWidth="1"/>
    <col min="7" max="7" width="11.25" customWidth="1"/>
    <col min="8" max="8" width="14.625" customWidth="1"/>
  </cols>
  <sheetData>
    <row r="1" spans="1:8" ht="15">
      <c r="A1" s="8" t="s">
        <v>30</v>
      </c>
    </row>
    <row r="3" spans="1:8">
      <c r="A3" t="s">
        <v>0</v>
      </c>
      <c r="B3" s="1">
        <v>110</v>
      </c>
    </row>
    <row r="4" spans="1:8">
      <c r="A4" t="s">
        <v>1</v>
      </c>
      <c r="B4" s="1">
        <v>45</v>
      </c>
    </row>
    <row r="5" spans="1:8">
      <c r="A5" t="s">
        <v>12</v>
      </c>
      <c r="B5" s="2">
        <f>B3*SIN(B4/360*2*PI())</f>
        <v>77.781745930520216</v>
      </c>
    </row>
    <row r="6" spans="1:8">
      <c r="A6" t="s">
        <v>6</v>
      </c>
      <c r="B6" s="2">
        <v>14</v>
      </c>
    </row>
    <row r="7" spans="1:8">
      <c r="A7" t="s">
        <v>2</v>
      </c>
      <c r="B7" s="2">
        <v>4</v>
      </c>
    </row>
    <row r="8" spans="1:8">
      <c r="A8" t="s">
        <v>23</v>
      </c>
      <c r="B8" s="10">
        <f>B6*B7</f>
        <v>56</v>
      </c>
    </row>
    <row r="9" spans="1:8">
      <c r="A9" s="9"/>
      <c r="B9" s="15"/>
    </row>
    <row r="10" spans="1:8">
      <c r="A10" s="9" t="s">
        <v>13</v>
      </c>
      <c r="B10" s="16">
        <f>B8/B5*12</f>
        <v>8.6395592174065463</v>
      </c>
    </row>
    <row r="11" spans="1:8">
      <c r="A11" s="3" t="s">
        <v>7</v>
      </c>
      <c r="B11" s="2">
        <v>140</v>
      </c>
      <c r="G11" s="29"/>
      <c r="H11" s="29"/>
    </row>
    <row r="12" spans="1:8">
      <c r="A12" s="3" t="s">
        <v>3</v>
      </c>
      <c r="B12" s="5">
        <f>B11*B10*2*PI()</f>
        <v>7599.7532149443487</v>
      </c>
      <c r="G12" s="1"/>
      <c r="H12" s="1"/>
    </row>
    <row r="13" spans="1:8">
      <c r="A13" s="3" t="s">
        <v>4</v>
      </c>
      <c r="B13" s="5">
        <f>B12/12</f>
        <v>633.31276791202902</v>
      </c>
    </row>
    <row r="14" spans="1:8">
      <c r="A14" s="3" t="s">
        <v>11</v>
      </c>
      <c r="B14" s="2">
        <f>B13*60/5280</f>
        <v>7.196735999000329</v>
      </c>
    </row>
    <row r="15" spans="1:8">
      <c r="A15" s="3"/>
      <c r="B15" s="2"/>
    </row>
    <row r="16" spans="1:8" ht="15">
      <c r="A16" s="6" t="s">
        <v>8</v>
      </c>
      <c r="B16" s="7">
        <v>4.5</v>
      </c>
    </row>
    <row r="17" spans="1:4" ht="15">
      <c r="A17" s="6" t="s">
        <v>20</v>
      </c>
      <c r="B17" s="7">
        <f>B16/B14*B10</f>
        <v>5.4021734969477633</v>
      </c>
    </row>
    <row r="18" spans="1:4" ht="15">
      <c r="A18" s="6" t="s">
        <v>21</v>
      </c>
      <c r="B18" s="7">
        <f>B5*B17/12</f>
        <v>35.015873867681741</v>
      </c>
    </row>
    <row r="19" spans="1:4" ht="15">
      <c r="A19" s="6"/>
      <c r="B19" s="7"/>
    </row>
    <row r="20" spans="1:4" ht="15">
      <c r="A20" s="6" t="s">
        <v>24</v>
      </c>
      <c r="B20" s="7"/>
    </row>
    <row r="21" spans="1:4">
      <c r="A21" s="34" t="s">
        <v>25</v>
      </c>
      <c r="B21" s="10">
        <f>B5</f>
        <v>77.781745930520216</v>
      </c>
    </row>
    <row r="22" spans="1:4">
      <c r="A22" s="34" t="s">
        <v>26</v>
      </c>
      <c r="B22" s="35">
        <f>B16*88</f>
        <v>396</v>
      </c>
    </row>
    <row r="23" spans="1:4">
      <c r="A23" s="3" t="s">
        <v>27</v>
      </c>
      <c r="B23" s="35">
        <f>B21*B22</f>
        <v>30801.571388486005</v>
      </c>
    </row>
    <row r="24" spans="1:4" ht="15">
      <c r="A24" s="6" t="s">
        <v>28</v>
      </c>
      <c r="B24" s="33">
        <f>0.02259697*B23</f>
        <v>696.02218461847667</v>
      </c>
    </row>
    <row r="25" spans="1:4" ht="15">
      <c r="A25" s="6" t="s">
        <v>29</v>
      </c>
      <c r="B25" s="33">
        <f>B24/4</f>
        <v>174.00554615461917</v>
      </c>
    </row>
    <row r="27" spans="1:4">
      <c r="A27" t="s">
        <v>22</v>
      </c>
      <c r="B27" s="5">
        <v>100</v>
      </c>
    </row>
    <row r="28" spans="1:4">
      <c r="A28" s="34" t="s">
        <v>9</v>
      </c>
      <c r="B28" s="15">
        <f>B27*B7</f>
        <v>400</v>
      </c>
    </row>
    <row r="29" spans="1:4">
      <c r="A29" s="3" t="s">
        <v>10</v>
      </c>
      <c r="B29" s="4">
        <f>0.001341022*B28</f>
        <v>0.53640880000000002</v>
      </c>
    </row>
    <row r="30" spans="1:4" ht="15">
      <c r="A30" s="8" t="s">
        <v>19</v>
      </c>
      <c r="B30" s="7">
        <f>B29*5252/B11</f>
        <v>20.122992982857141</v>
      </c>
      <c r="C30" s="9" t="s">
        <v>5</v>
      </c>
      <c r="D30" s="9"/>
    </row>
    <row r="31" spans="1:4" ht="15">
      <c r="A31" s="8"/>
      <c r="B31" s="7"/>
      <c r="C31" s="9"/>
      <c r="D31" s="9"/>
    </row>
    <row r="32" spans="1:4" ht="15">
      <c r="A32" s="30" t="s">
        <v>18</v>
      </c>
      <c r="B32" s="31"/>
      <c r="C32" s="31"/>
      <c r="D32" s="32"/>
    </row>
    <row r="33" spans="1:6">
      <c r="A33" s="17" t="s">
        <v>14</v>
      </c>
      <c r="B33" s="18" t="s">
        <v>16</v>
      </c>
      <c r="C33" s="18" t="s">
        <v>15</v>
      </c>
      <c r="D33" s="19" t="s">
        <v>17</v>
      </c>
      <c r="E33" s="12"/>
      <c r="F33" s="11"/>
    </row>
    <row r="34" spans="1:6">
      <c r="A34" s="20">
        <f>B17</f>
        <v>5.4021734969477633</v>
      </c>
      <c r="B34" s="21">
        <f t="shared" ref="B34:B42" si="0">$B$11*$B$17/A34</f>
        <v>140</v>
      </c>
      <c r="C34" s="22">
        <f>$B$18*A34/$B$17</f>
        <v>35.015873867681741</v>
      </c>
      <c r="D34" s="23">
        <f t="shared" ref="D34:D42" si="1">C34*B34/5252/0.001341022</f>
        <v>696.03709343857349</v>
      </c>
      <c r="E34" s="14"/>
      <c r="F34" s="5"/>
    </row>
    <row r="35" spans="1:6">
      <c r="A35" s="20">
        <v>5.5</v>
      </c>
      <c r="B35" s="21">
        <f t="shared" si="0"/>
        <v>137.50987083139762</v>
      </c>
      <c r="C35" s="22">
        <f>$B$18*A35/$B$17</f>
        <v>35.649966884821772</v>
      </c>
      <c r="D35" s="23">
        <f t="shared" si="1"/>
        <v>696.03709343857361</v>
      </c>
      <c r="E35" s="14"/>
      <c r="F35" s="5"/>
    </row>
    <row r="36" spans="1:6">
      <c r="A36" s="24">
        <v>6</v>
      </c>
      <c r="B36" s="21">
        <f t="shared" si="0"/>
        <v>126.05071492878115</v>
      </c>
      <c r="C36" s="22">
        <f t="shared" ref="C36:C41" si="2">$B$18*A36/$B$17</f>
        <v>38.890872965260115</v>
      </c>
      <c r="D36" s="23">
        <f t="shared" si="1"/>
        <v>696.03709343857361</v>
      </c>
      <c r="E36" s="14"/>
      <c r="F36" s="5"/>
    </row>
    <row r="37" spans="1:6">
      <c r="A37" s="24">
        <v>6.5</v>
      </c>
      <c r="B37" s="21">
        <f t="shared" si="0"/>
        <v>116.35450608810568</v>
      </c>
      <c r="C37" s="22">
        <f t="shared" si="2"/>
        <v>42.131779045698451</v>
      </c>
      <c r="D37" s="23">
        <f t="shared" si="1"/>
        <v>696.03709343857349</v>
      </c>
      <c r="E37" s="14"/>
      <c r="F37" s="5"/>
    </row>
    <row r="38" spans="1:6">
      <c r="A38" s="24">
        <v>7</v>
      </c>
      <c r="B38" s="21">
        <f t="shared" si="0"/>
        <v>108.04346993895527</v>
      </c>
      <c r="C38" s="22">
        <f t="shared" si="2"/>
        <v>45.372685126136801</v>
      </c>
      <c r="D38" s="23">
        <f t="shared" si="1"/>
        <v>696.03709343857361</v>
      </c>
      <c r="E38" s="14"/>
      <c r="F38" s="5"/>
    </row>
    <row r="39" spans="1:6">
      <c r="A39" s="24">
        <v>7.5</v>
      </c>
      <c r="B39" s="21">
        <f t="shared" si="0"/>
        <v>100.84057194302493</v>
      </c>
      <c r="C39" s="22">
        <f t="shared" si="2"/>
        <v>48.613591206575137</v>
      </c>
      <c r="D39" s="23">
        <f t="shared" si="1"/>
        <v>696.03709343857361</v>
      </c>
      <c r="E39" s="14"/>
      <c r="F39" s="5"/>
    </row>
    <row r="40" spans="1:6">
      <c r="A40" s="24">
        <v>8</v>
      </c>
      <c r="B40" s="21">
        <f t="shared" si="0"/>
        <v>94.538036196585864</v>
      </c>
      <c r="C40" s="22">
        <f t="shared" si="2"/>
        <v>51.85449728701348</v>
      </c>
      <c r="D40" s="23">
        <f t="shared" si="1"/>
        <v>696.03709343857349</v>
      </c>
      <c r="E40" s="14"/>
      <c r="F40" s="5"/>
    </row>
    <row r="41" spans="1:6">
      <c r="A41" s="24">
        <v>8.5</v>
      </c>
      <c r="B41" s="21">
        <f t="shared" si="0"/>
        <v>88.976975243845516</v>
      </c>
      <c r="C41" s="22">
        <f t="shared" si="2"/>
        <v>55.09540336745183</v>
      </c>
      <c r="D41" s="23">
        <f t="shared" si="1"/>
        <v>696.03709343857361</v>
      </c>
      <c r="E41" s="14"/>
      <c r="F41" s="5"/>
    </row>
    <row r="42" spans="1:6">
      <c r="A42" s="25">
        <f>B10</f>
        <v>8.6395592174065463</v>
      </c>
      <c r="B42" s="26">
        <f t="shared" si="0"/>
        <v>87.539684669204348</v>
      </c>
      <c r="C42" s="27">
        <f t="shared" ref="C42" si="3">$B$18*A42/$B$17</f>
        <v>56.000000000000014</v>
      </c>
      <c r="D42" s="28">
        <f t="shared" si="1"/>
        <v>696.03709343857361</v>
      </c>
      <c r="E42" s="14"/>
      <c r="F42" s="5"/>
    </row>
    <row r="44" spans="1:6">
      <c r="A44" s="13"/>
      <c r="B44" s="13"/>
      <c r="C44" s="13"/>
    </row>
    <row r="45" spans="1:6">
      <c r="A45" s="13"/>
      <c r="B45" s="13"/>
      <c r="C45" s="13"/>
    </row>
  </sheetData>
  <mergeCells count="2">
    <mergeCell ref="G11:H11"/>
    <mergeCell ref="A32:D3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2017-08-23T22:08:41Z</dcterms:created>
  <dcterms:modified xsi:type="dcterms:W3CDTF">2017-08-24T15:03:57Z</dcterms:modified>
</cp:coreProperties>
</file>