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40" yWindow="96" windowWidth="19920" windowHeight="7752"/>
  </bookViews>
  <sheets>
    <sheet name="Calculation" sheetId="2" r:id="rId1"/>
  </sheets>
  <calcPr calcId="162913"/>
</workbook>
</file>

<file path=xl/calcChain.xml><?xml version="1.0" encoding="utf-8"?>
<calcChain xmlns="http://schemas.openxmlformats.org/spreadsheetml/2006/main">
  <c r="W45" i="2" l="1"/>
  <c r="S63" i="2" l="1"/>
  <c r="V63" i="2" s="1"/>
  <c r="W63" i="2" s="1"/>
  <c r="S62" i="2"/>
  <c r="V62" i="2" s="1"/>
  <c r="W62" i="2" s="1"/>
  <c r="S61" i="2"/>
  <c r="V61" i="2" s="1"/>
  <c r="W61" i="2" s="1"/>
  <c r="S60" i="2"/>
  <c r="V60" i="2" s="1"/>
  <c r="W60" i="2" s="1"/>
  <c r="S59" i="2"/>
  <c r="V59" i="2" s="1"/>
  <c r="W59" i="2" s="1"/>
  <c r="S58" i="2"/>
  <c r="V58" i="2" s="1"/>
  <c r="W58" i="2" s="1"/>
  <c r="S57" i="2"/>
  <c r="U57" i="2" s="1"/>
  <c r="S56" i="2"/>
  <c r="V56" i="2" s="1"/>
  <c r="W56" i="2" s="1"/>
  <c r="S55" i="2"/>
  <c r="V55" i="2" s="1"/>
  <c r="W55" i="2" s="1"/>
  <c r="S54" i="2"/>
  <c r="V54" i="2" s="1"/>
  <c r="S53" i="2"/>
  <c r="U53" i="2" s="1"/>
  <c r="S52" i="2"/>
  <c r="U52" i="2" s="1"/>
  <c r="S51" i="2"/>
  <c r="U51" i="2" s="1"/>
  <c r="S50" i="2"/>
  <c r="U50" i="2" s="1"/>
  <c r="S49" i="2"/>
  <c r="V49" i="2" s="1"/>
  <c r="W49" i="2" s="1"/>
  <c r="S48" i="2"/>
  <c r="U48" i="2" s="1"/>
  <c r="S47" i="2"/>
  <c r="V47" i="2" s="1"/>
  <c r="W47" i="2" s="1"/>
  <c r="S46" i="2"/>
  <c r="V46" i="2" s="1"/>
  <c r="W46" i="2" s="1"/>
  <c r="S45" i="2"/>
  <c r="V45" i="2" s="1"/>
  <c r="S42" i="2"/>
  <c r="V42" i="2" s="1"/>
  <c r="W42" i="2" s="1"/>
  <c r="S41" i="2"/>
  <c r="U41" i="2" s="1"/>
  <c r="S40" i="2"/>
  <c r="V40" i="2" s="1"/>
  <c r="W40" i="2" s="1"/>
  <c r="S39" i="2"/>
  <c r="V39" i="2" s="1"/>
  <c r="W39" i="2" s="1"/>
  <c r="S38" i="2"/>
  <c r="U38" i="2" s="1"/>
  <c r="S37" i="2"/>
  <c r="V37" i="2" s="1"/>
  <c r="W37" i="2" s="1"/>
  <c r="S36" i="2"/>
  <c r="V36" i="2" s="1"/>
  <c r="W36" i="2" s="1"/>
  <c r="S35" i="2"/>
  <c r="V35" i="2" s="1"/>
  <c r="W35" i="2" s="1"/>
  <c r="S34" i="2"/>
  <c r="V34" i="2" s="1"/>
  <c r="W34" i="2" s="1"/>
  <c r="S33" i="2"/>
  <c r="V33" i="2" s="1"/>
  <c r="S32" i="2"/>
  <c r="V32" i="2" s="1"/>
  <c r="W32" i="2" s="1"/>
  <c r="S31" i="2"/>
  <c r="V31" i="2" s="1"/>
  <c r="W31" i="2" s="1"/>
  <c r="S30" i="2"/>
  <c r="V30" i="2" s="1"/>
  <c r="W30" i="2" s="1"/>
  <c r="S29" i="2"/>
  <c r="V29" i="2" s="1"/>
  <c r="W29" i="2" s="1"/>
  <c r="S28" i="2"/>
  <c r="V28" i="2" s="1"/>
  <c r="W28" i="2" s="1"/>
  <c r="S27" i="2"/>
  <c r="U27" i="2" s="1"/>
  <c r="S26" i="2"/>
  <c r="V26" i="2" s="1"/>
  <c r="W26" i="2" s="1"/>
  <c r="S25" i="2"/>
  <c r="V25" i="2" s="1"/>
  <c r="W25" i="2" s="1"/>
  <c r="S24" i="2"/>
  <c r="V24" i="2" s="1"/>
  <c r="W24" i="2" s="1"/>
  <c r="S21" i="2"/>
  <c r="V21" i="2" s="1"/>
  <c r="W21" i="2" s="1"/>
  <c r="S20" i="2"/>
  <c r="V20" i="2" s="1"/>
  <c r="W20" i="2" s="1"/>
  <c r="S19" i="2"/>
  <c r="V19" i="2" s="1"/>
  <c r="W19" i="2" s="1"/>
  <c r="S18" i="2"/>
  <c r="V18" i="2" s="1"/>
  <c r="W18" i="2" s="1"/>
  <c r="S17" i="2"/>
  <c r="V17" i="2" s="1"/>
  <c r="W17" i="2" s="1"/>
  <c r="S16" i="2"/>
  <c r="U16" i="2" s="1"/>
  <c r="S15" i="2"/>
  <c r="V15" i="2" s="1"/>
  <c r="W15" i="2" s="1"/>
  <c r="S14" i="2"/>
  <c r="U14" i="2" s="1"/>
  <c r="S13" i="2"/>
  <c r="V13" i="2" s="1"/>
  <c r="W13" i="2" s="1"/>
  <c r="S12" i="2"/>
  <c r="V12" i="2" s="1"/>
  <c r="S11" i="2"/>
  <c r="V11" i="2" s="1"/>
  <c r="W11" i="2" s="1"/>
  <c r="S10" i="2"/>
  <c r="V10" i="2" s="1"/>
  <c r="W10" i="2" s="1"/>
  <c r="S9" i="2"/>
  <c r="V9" i="2" s="1"/>
  <c r="W9" i="2" s="1"/>
  <c r="S8" i="2"/>
  <c r="V8" i="2" s="1"/>
  <c r="W8" i="2" s="1"/>
  <c r="S7" i="2"/>
  <c r="U7" i="2" s="1"/>
  <c r="S6" i="2"/>
  <c r="U6" i="2" s="1"/>
  <c r="S5" i="2"/>
  <c r="V5" i="2" s="1"/>
  <c r="W5" i="2" s="1"/>
  <c r="S4" i="2"/>
  <c r="U4" i="2" s="1"/>
  <c r="S3" i="2"/>
  <c r="V3" i="2" s="1"/>
  <c r="W3" i="2" s="1"/>
  <c r="D3" i="2"/>
  <c r="D4" i="2"/>
  <c r="D5" i="2"/>
  <c r="D6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C21" i="2"/>
  <c r="F21" i="2" s="1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C3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U20" i="2" l="1"/>
  <c r="U36" i="2"/>
  <c r="U62" i="2"/>
  <c r="V4" i="2"/>
  <c r="W4" i="2" s="1"/>
  <c r="V6" i="2"/>
  <c r="W6" i="2" s="1"/>
  <c r="V51" i="2"/>
  <c r="W51" i="2" s="1"/>
  <c r="V53" i="2"/>
  <c r="W53" i="2" s="1"/>
  <c r="V57" i="2"/>
  <c r="W57" i="2" s="1"/>
  <c r="U24" i="2"/>
  <c r="U28" i="2"/>
  <c r="U42" i="2"/>
  <c r="U49" i="2"/>
  <c r="U30" i="2"/>
  <c r="U46" i="2"/>
  <c r="U55" i="2"/>
  <c r="U11" i="2"/>
  <c r="U59" i="2"/>
  <c r="U19" i="2"/>
  <c r="V38" i="2"/>
  <c r="W38" i="2" s="1"/>
  <c r="U5" i="2"/>
  <c r="U37" i="2"/>
  <c r="U32" i="2"/>
  <c r="V14" i="2"/>
  <c r="W14" i="2" s="1"/>
  <c r="U35" i="2"/>
  <c r="U3" i="2"/>
  <c r="V7" i="2"/>
  <c r="W7" i="2" s="1"/>
  <c r="V27" i="2"/>
  <c r="W27" i="2" s="1"/>
  <c r="U29" i="2"/>
  <c r="V41" i="2"/>
  <c r="W41" i="2" s="1"/>
  <c r="V48" i="2"/>
  <c r="W48" i="2" s="1"/>
  <c r="V52" i="2"/>
  <c r="W52" i="2" s="1"/>
  <c r="U58" i="2"/>
  <c r="U63" i="2"/>
  <c r="U8" i="2"/>
  <c r="U17" i="2"/>
  <c r="U13" i="2"/>
  <c r="U45" i="2"/>
  <c r="U18" i="2"/>
  <c r="U25" i="2"/>
  <c r="U31" i="2"/>
  <c r="U34" i="2"/>
  <c r="U39" i="2"/>
  <c r="U47" i="2"/>
  <c r="U60" i="2"/>
  <c r="U61" i="2"/>
  <c r="U21" i="2"/>
  <c r="U10" i="2"/>
  <c r="U40" i="2"/>
  <c r="U9" i="2"/>
  <c r="V16" i="2"/>
  <c r="W16" i="2" s="1"/>
  <c r="V50" i="2"/>
  <c r="W50" i="2" s="1"/>
  <c r="U26" i="2"/>
  <c r="U56" i="2"/>
  <c r="U15" i="2"/>
  <c r="F3" i="2"/>
  <c r="F45" i="2"/>
  <c r="F63" i="2"/>
  <c r="H45" i="2" l="1"/>
  <c r="F46" i="2"/>
  <c r="H46" i="2" s="1"/>
  <c r="F47" i="2"/>
  <c r="H47" i="2" s="1"/>
  <c r="F48" i="2"/>
  <c r="H48" i="2" s="1"/>
  <c r="F49" i="2"/>
  <c r="H49" i="2" s="1"/>
  <c r="F50" i="2"/>
  <c r="H50" i="2" s="1"/>
  <c r="F51" i="2"/>
  <c r="H51" i="2" s="1"/>
  <c r="F52" i="2"/>
  <c r="H52" i="2" s="1"/>
  <c r="F53" i="2"/>
  <c r="H53" i="2" s="1"/>
  <c r="F54" i="2"/>
  <c r="H54" i="2" s="1"/>
  <c r="F55" i="2"/>
  <c r="H55" i="2" s="1"/>
  <c r="F56" i="2"/>
  <c r="H56" i="2" s="1"/>
  <c r="F57" i="2"/>
  <c r="H57" i="2" s="1"/>
  <c r="F58" i="2"/>
  <c r="H58" i="2" s="1"/>
  <c r="F59" i="2"/>
  <c r="H59" i="2" s="1"/>
  <c r="F60" i="2"/>
  <c r="H60" i="2" s="1"/>
  <c r="F61" i="2"/>
  <c r="H61" i="2" s="1"/>
  <c r="F62" i="2"/>
  <c r="H62" i="2" s="1"/>
  <c r="H63" i="2"/>
  <c r="F24" i="2"/>
  <c r="H24" i="2" s="1"/>
  <c r="F25" i="2"/>
  <c r="H25" i="2" s="1"/>
  <c r="F26" i="2"/>
  <c r="H26" i="2" s="1"/>
  <c r="F27" i="2"/>
  <c r="H27" i="2" s="1"/>
  <c r="F28" i="2"/>
  <c r="H28" i="2" s="1"/>
  <c r="F29" i="2"/>
  <c r="H29" i="2" s="1"/>
  <c r="F30" i="2"/>
  <c r="H30" i="2" s="1"/>
  <c r="F31" i="2"/>
  <c r="H31" i="2" s="1"/>
  <c r="F32" i="2"/>
  <c r="H32" i="2" s="1"/>
  <c r="F33" i="2"/>
  <c r="H33" i="2" s="1"/>
  <c r="F34" i="2"/>
  <c r="H34" i="2" s="1"/>
  <c r="F35" i="2"/>
  <c r="H35" i="2" s="1"/>
  <c r="F36" i="2"/>
  <c r="H36" i="2" s="1"/>
  <c r="F37" i="2"/>
  <c r="H37" i="2" s="1"/>
  <c r="F38" i="2"/>
  <c r="H38" i="2" s="1"/>
  <c r="F39" i="2"/>
  <c r="H39" i="2" s="1"/>
  <c r="F40" i="2"/>
  <c r="H40" i="2" s="1"/>
  <c r="F41" i="2"/>
  <c r="H41" i="2" s="1"/>
  <c r="F42" i="2"/>
  <c r="H42" i="2" s="1"/>
  <c r="J38" i="2" l="1"/>
  <c r="L38" i="2" s="1"/>
  <c r="J41" i="2"/>
  <c r="L41" i="2" s="1"/>
  <c r="J40" i="2"/>
  <c r="L40" i="2" s="1"/>
  <c r="J36" i="2"/>
  <c r="L36" i="2" s="1"/>
  <c r="J32" i="2"/>
  <c r="L32" i="2" s="1"/>
  <c r="J28" i="2"/>
  <c r="L28" i="2" s="1"/>
  <c r="J24" i="2"/>
  <c r="L24" i="2" s="1"/>
  <c r="J60" i="2"/>
  <c r="L60" i="2" s="1"/>
  <c r="J56" i="2"/>
  <c r="L56" i="2" s="1"/>
  <c r="J52" i="2"/>
  <c r="L52" i="2" s="1"/>
  <c r="J48" i="2"/>
  <c r="L48" i="2" s="1"/>
  <c r="J25" i="2"/>
  <c r="L25" i="2" s="1"/>
  <c r="J33" i="2"/>
  <c r="J39" i="2"/>
  <c r="L39" i="2" s="1"/>
  <c r="J35" i="2"/>
  <c r="L35" i="2" s="1"/>
  <c r="J31" i="2"/>
  <c r="L31" i="2" s="1"/>
  <c r="J27" i="2"/>
  <c r="L27" i="2" s="1"/>
  <c r="J63" i="2"/>
  <c r="L63" i="2" s="1"/>
  <c r="J59" i="2"/>
  <c r="L59" i="2" s="1"/>
  <c r="J55" i="2"/>
  <c r="J51" i="2"/>
  <c r="L51" i="2" s="1"/>
  <c r="J47" i="2"/>
  <c r="L47" i="2" s="1"/>
  <c r="J37" i="2"/>
  <c r="L37" i="2" s="1"/>
  <c r="J42" i="2"/>
  <c r="L42" i="2" s="1"/>
  <c r="J34" i="2"/>
  <c r="J30" i="2"/>
  <c r="L30" i="2" s="1"/>
  <c r="J26" i="2"/>
  <c r="L26" i="2" s="1"/>
  <c r="J62" i="2"/>
  <c r="L62" i="2" s="1"/>
  <c r="J58" i="2"/>
  <c r="L58" i="2" s="1"/>
  <c r="J54" i="2"/>
  <c r="J50" i="2"/>
  <c r="L50" i="2" s="1"/>
  <c r="J46" i="2"/>
  <c r="L46" i="2" s="1"/>
  <c r="J29" i="2"/>
  <c r="L29" i="2" s="1"/>
  <c r="J61" i="2"/>
  <c r="L61" i="2" s="1"/>
  <c r="J57" i="2"/>
  <c r="L57" i="2" s="1"/>
  <c r="J53" i="2"/>
  <c r="L53" i="2" s="1"/>
  <c r="J49" i="2"/>
  <c r="L49" i="2" s="1"/>
  <c r="J45" i="2"/>
  <c r="F13" i="2"/>
  <c r="L33" i="2" l="1"/>
  <c r="Z33" i="2" s="1"/>
  <c r="AA33" i="2" s="1"/>
  <c r="AB33" i="2" s="1"/>
  <c r="L45" i="2"/>
  <c r="Z45" i="2" s="1"/>
  <c r="AA45" i="2" s="1"/>
  <c r="AB45" i="2" s="1"/>
  <c r="L55" i="2"/>
  <c r="Z55" i="2" s="1"/>
  <c r="AA55" i="2" s="1"/>
  <c r="AB55" i="2" s="1"/>
  <c r="L54" i="2"/>
  <c r="N54" i="2" s="1"/>
  <c r="O54" i="2" s="1"/>
  <c r="P54" i="2" s="1"/>
  <c r="L34" i="2"/>
  <c r="Z34" i="2" s="1"/>
  <c r="AA34" i="2" s="1"/>
  <c r="AB34" i="2" s="1"/>
  <c r="Z31" i="2"/>
  <c r="AA31" i="2" s="1"/>
  <c r="AB31" i="2" s="1"/>
  <c r="Z37" i="2"/>
  <c r="AA37" i="2" s="1"/>
  <c r="AB37" i="2" s="1"/>
  <c r="Z47" i="2"/>
  <c r="AA47" i="2" s="1"/>
  <c r="AB47" i="2" s="1"/>
  <c r="Z51" i="2"/>
  <c r="AA51" i="2" s="1"/>
  <c r="AB51" i="2" s="1"/>
  <c r="Z32" i="2"/>
  <c r="AA32" i="2" s="1"/>
  <c r="AB32" i="2" s="1"/>
  <c r="Z60" i="2"/>
  <c r="AA60" i="2" s="1"/>
  <c r="AB60" i="2" s="1"/>
  <c r="Z50" i="2"/>
  <c r="AA50" i="2" s="1"/>
  <c r="AB50" i="2" s="1"/>
  <c r="Z28" i="2"/>
  <c r="AA28" i="2" s="1"/>
  <c r="AB28" i="2" s="1"/>
  <c r="Z53" i="2"/>
  <c r="AA53" i="2" s="1"/>
  <c r="AB53" i="2" s="1"/>
  <c r="Z36" i="2"/>
  <c r="AA36" i="2" s="1"/>
  <c r="AB36" i="2" s="1"/>
  <c r="Z49" i="2"/>
  <c r="AA49" i="2" s="1"/>
  <c r="AB49" i="2" s="1"/>
  <c r="Z62" i="2"/>
  <c r="AA62" i="2" s="1"/>
  <c r="AB62" i="2" s="1"/>
  <c r="Z57" i="2"/>
  <c r="AA57" i="2" s="1"/>
  <c r="AB57" i="2" s="1"/>
  <c r="Z26" i="2"/>
  <c r="AA26" i="2" s="1"/>
  <c r="AB26" i="2" s="1"/>
  <c r="Z59" i="2"/>
  <c r="AA59" i="2" s="1"/>
  <c r="AB59" i="2" s="1"/>
  <c r="Z48" i="2"/>
  <c r="AA48" i="2" s="1"/>
  <c r="AB48" i="2" s="1"/>
  <c r="Z40" i="2"/>
  <c r="AA40" i="2" s="1"/>
  <c r="AB40" i="2" s="1"/>
  <c r="Z46" i="2"/>
  <c r="AA46" i="2" s="1"/>
  <c r="AB46" i="2" s="1"/>
  <c r="Z35" i="2"/>
  <c r="AA35" i="2" s="1"/>
  <c r="AB35" i="2" s="1"/>
  <c r="Z39" i="2"/>
  <c r="AA39" i="2" s="1"/>
  <c r="AB39" i="2" s="1"/>
  <c r="Z58" i="2"/>
  <c r="AA58" i="2" s="1"/>
  <c r="AB58" i="2" s="1"/>
  <c r="Z25" i="2"/>
  <c r="AA25" i="2" s="1"/>
  <c r="AB25" i="2" s="1"/>
  <c r="Z30" i="2"/>
  <c r="AA30" i="2" s="1"/>
  <c r="AB30" i="2" s="1"/>
  <c r="Z63" i="2"/>
  <c r="AA63" i="2" s="1"/>
  <c r="AB63" i="2" s="1"/>
  <c r="Z52" i="2"/>
  <c r="AA52" i="2" s="1"/>
  <c r="AB52" i="2" s="1"/>
  <c r="Z41" i="2"/>
  <c r="AA41" i="2" s="1"/>
  <c r="AB41" i="2" s="1"/>
  <c r="Z42" i="2"/>
  <c r="AA42" i="2" s="1"/>
  <c r="AB42" i="2" s="1"/>
  <c r="Z24" i="2"/>
  <c r="AA24" i="2" s="1"/>
  <c r="AB24" i="2" s="1"/>
  <c r="Z61" i="2"/>
  <c r="AA61" i="2" s="1"/>
  <c r="AB61" i="2" s="1"/>
  <c r="Z29" i="2"/>
  <c r="AA29" i="2" s="1"/>
  <c r="AB29" i="2" s="1"/>
  <c r="Z27" i="2"/>
  <c r="AA27" i="2" s="1"/>
  <c r="AB27" i="2" s="1"/>
  <c r="Z56" i="2"/>
  <c r="AA56" i="2" s="1"/>
  <c r="AB56" i="2" s="1"/>
  <c r="Z38" i="2"/>
  <c r="AA38" i="2" s="1"/>
  <c r="AB38" i="2" s="1"/>
  <c r="N31" i="2"/>
  <c r="O31" i="2" s="1"/>
  <c r="P31" i="2" s="1"/>
  <c r="N32" i="2"/>
  <c r="O32" i="2" s="1"/>
  <c r="P32" i="2" s="1"/>
  <c r="N35" i="2"/>
  <c r="O35" i="2" s="1"/>
  <c r="P35" i="2" s="1"/>
  <c r="N33" i="2"/>
  <c r="O33" i="2" s="1"/>
  <c r="P33" i="2" s="1"/>
  <c r="N25" i="2"/>
  <c r="O25" i="2" s="1"/>
  <c r="P25" i="2" s="1"/>
  <c r="N41" i="2"/>
  <c r="O41" i="2" s="1"/>
  <c r="P41" i="2" s="1"/>
  <c r="N39" i="2"/>
  <c r="O39" i="2" s="1"/>
  <c r="P39" i="2" s="1"/>
  <c r="N28" i="2"/>
  <c r="O28" i="2" s="1"/>
  <c r="P28" i="2" s="1"/>
  <c r="N27" i="2"/>
  <c r="O27" i="2" s="1"/>
  <c r="P27" i="2" s="1"/>
  <c r="N38" i="2"/>
  <c r="O38" i="2" s="1"/>
  <c r="P38" i="2" s="1"/>
  <c r="N58" i="2"/>
  <c r="O58" i="2" s="1"/>
  <c r="P58" i="2" s="1"/>
  <c r="N56" i="2"/>
  <c r="O56" i="2" s="1"/>
  <c r="P56" i="2" s="1"/>
  <c r="N51" i="2"/>
  <c r="O51" i="2" s="1"/>
  <c r="P51" i="2" s="1"/>
  <c r="N29" i="2"/>
  <c r="O29" i="2" s="1"/>
  <c r="P29" i="2" s="1"/>
  <c r="N40" i="2"/>
  <c r="O40" i="2" s="1"/>
  <c r="P40" i="2" s="1"/>
  <c r="N42" i="2"/>
  <c r="O42" i="2" s="1"/>
  <c r="P42" i="2" s="1"/>
  <c r="N37" i="2"/>
  <c r="O37" i="2" s="1"/>
  <c r="P37" i="2" s="1"/>
  <c r="N36" i="2"/>
  <c r="O36" i="2" s="1"/>
  <c r="P36" i="2" s="1"/>
  <c r="N26" i="2"/>
  <c r="O26" i="2" s="1"/>
  <c r="P26" i="2" s="1"/>
  <c r="N30" i="2"/>
  <c r="O30" i="2" s="1"/>
  <c r="P30" i="2" s="1"/>
  <c r="N24" i="2"/>
  <c r="O24" i="2" s="1"/>
  <c r="P24" i="2" s="1"/>
  <c r="N45" i="2"/>
  <c r="O45" i="2" s="1"/>
  <c r="P45" i="2" s="1"/>
  <c r="N48" i="2"/>
  <c r="O48" i="2" s="1"/>
  <c r="P48" i="2" s="1"/>
  <c r="N59" i="2"/>
  <c r="O59" i="2" s="1"/>
  <c r="P59" i="2" s="1"/>
  <c r="N52" i="2"/>
  <c r="O52" i="2" s="1"/>
  <c r="P52" i="2" s="1"/>
  <c r="N47" i="2"/>
  <c r="O47" i="2" s="1"/>
  <c r="P47" i="2" s="1"/>
  <c r="N61" i="2"/>
  <c r="O61" i="2" s="1"/>
  <c r="P61" i="2" s="1"/>
  <c r="N46" i="2"/>
  <c r="O46" i="2" s="1"/>
  <c r="P46" i="2" s="1"/>
  <c r="N63" i="2"/>
  <c r="O63" i="2" s="1"/>
  <c r="P63" i="2" s="1"/>
  <c r="N57" i="2"/>
  <c r="O57" i="2" s="1"/>
  <c r="P57" i="2" s="1"/>
  <c r="N62" i="2"/>
  <c r="O62" i="2" s="1"/>
  <c r="P62" i="2" s="1"/>
  <c r="N60" i="2"/>
  <c r="O60" i="2" s="1"/>
  <c r="P60" i="2" s="1"/>
  <c r="N50" i="2"/>
  <c r="O50" i="2" s="1"/>
  <c r="P50" i="2" s="1"/>
  <c r="N53" i="2"/>
  <c r="O53" i="2" s="1"/>
  <c r="P53" i="2" s="1"/>
  <c r="N55" i="2"/>
  <c r="O55" i="2" s="1"/>
  <c r="P55" i="2" s="1"/>
  <c r="N49" i="2"/>
  <c r="O49" i="2" s="1"/>
  <c r="P49" i="2" s="1"/>
  <c r="H13" i="2"/>
  <c r="J13" i="2" s="1"/>
  <c r="L13" i="2" s="1"/>
  <c r="N13" i="2" s="1"/>
  <c r="F14" i="2"/>
  <c r="H14" i="2" s="1"/>
  <c r="J14" i="2" s="1"/>
  <c r="L14" i="2" s="1"/>
  <c r="N14" i="2" s="1"/>
  <c r="F11" i="2"/>
  <c r="H11" i="2" s="1"/>
  <c r="J11" i="2" s="1"/>
  <c r="L11" i="2" s="1"/>
  <c r="N11" i="2" s="1"/>
  <c r="F10" i="2"/>
  <c r="H10" i="2" s="1"/>
  <c r="J10" i="2" s="1"/>
  <c r="L10" i="2" s="1"/>
  <c r="N10" i="2" s="1"/>
  <c r="F9" i="2"/>
  <c r="H9" i="2" s="1"/>
  <c r="J9" i="2" s="1"/>
  <c r="L9" i="2" s="1"/>
  <c r="N9" i="2" s="1"/>
  <c r="F8" i="2"/>
  <c r="H8" i="2" s="1"/>
  <c r="J8" i="2" s="1"/>
  <c r="L8" i="2" s="1"/>
  <c r="N8" i="2" s="1"/>
  <c r="F7" i="2"/>
  <c r="H7" i="2" s="1"/>
  <c r="J7" i="2" s="1"/>
  <c r="L7" i="2" s="1"/>
  <c r="N7" i="2" s="1"/>
  <c r="F6" i="2"/>
  <c r="H6" i="2" s="1"/>
  <c r="J6" i="2" s="1"/>
  <c r="L6" i="2" s="1"/>
  <c r="N6" i="2" s="1"/>
  <c r="F5" i="2"/>
  <c r="H5" i="2" s="1"/>
  <c r="J5" i="2" s="1"/>
  <c r="L5" i="2" s="1"/>
  <c r="N5" i="2" s="1"/>
  <c r="F4" i="2"/>
  <c r="H4" i="2" s="1"/>
  <c r="J4" i="2" s="1"/>
  <c r="L4" i="2" s="1"/>
  <c r="N4" i="2" s="1"/>
  <c r="H3" i="2"/>
  <c r="J3" i="2" s="1"/>
  <c r="L3" i="2" s="1"/>
  <c r="N3" i="2" s="1"/>
  <c r="F12" i="2"/>
  <c r="H12" i="2" s="1"/>
  <c r="J12" i="2" s="1"/>
  <c r="L12" i="2" s="1"/>
  <c r="N12" i="2" s="1"/>
  <c r="H21" i="2"/>
  <c r="J21" i="2" s="1"/>
  <c r="L21" i="2" s="1"/>
  <c r="N21" i="2" s="1"/>
  <c r="F20" i="2"/>
  <c r="H20" i="2" s="1"/>
  <c r="J20" i="2" s="1"/>
  <c r="L20" i="2" s="1"/>
  <c r="N20" i="2" s="1"/>
  <c r="F19" i="2"/>
  <c r="H19" i="2" s="1"/>
  <c r="J19" i="2" s="1"/>
  <c r="L19" i="2" s="1"/>
  <c r="N19" i="2" s="1"/>
  <c r="F18" i="2"/>
  <c r="H18" i="2" s="1"/>
  <c r="J18" i="2" s="1"/>
  <c r="L18" i="2" s="1"/>
  <c r="N18" i="2" s="1"/>
  <c r="F17" i="2"/>
  <c r="H17" i="2" s="1"/>
  <c r="J17" i="2" s="1"/>
  <c r="L17" i="2" s="1"/>
  <c r="N17" i="2" s="1"/>
  <c r="F16" i="2"/>
  <c r="H16" i="2" s="1"/>
  <c r="J16" i="2" s="1"/>
  <c r="L16" i="2" s="1"/>
  <c r="N16" i="2" s="1"/>
  <c r="F15" i="2"/>
  <c r="H15" i="2" s="1"/>
  <c r="J15" i="2" s="1"/>
  <c r="L15" i="2" s="1"/>
  <c r="N15" i="2" s="1"/>
  <c r="N34" i="2" l="1"/>
  <c r="O34" i="2" s="1"/>
  <c r="P34" i="2" s="1"/>
  <c r="Z54" i="2"/>
  <c r="AA54" i="2" s="1"/>
  <c r="AB54" i="2" s="1"/>
  <c r="Z12" i="2"/>
  <c r="AA12" i="2" s="1"/>
  <c r="AB12" i="2" s="1"/>
  <c r="Z3" i="2"/>
  <c r="Z13" i="2"/>
  <c r="AA13" i="2" s="1"/>
  <c r="AB13" i="2" s="1"/>
  <c r="Z20" i="2" l="1"/>
  <c r="AA20" i="2" s="1"/>
  <c r="AB20" i="2" s="1"/>
  <c r="Z4" i="2"/>
  <c r="AA4" i="2" s="1"/>
  <c r="AB4" i="2" s="1"/>
  <c r="Z9" i="2"/>
  <c r="AA9" i="2" s="1"/>
  <c r="AB9" i="2" s="1"/>
  <c r="Z5" i="2"/>
  <c r="AA5" i="2" s="1"/>
  <c r="AB5" i="2" s="1"/>
  <c r="Z15" i="2"/>
  <c r="AA15" i="2" s="1"/>
  <c r="AB15" i="2" s="1"/>
  <c r="Z8" i="2"/>
  <c r="AA8" i="2" s="1"/>
  <c r="AB8" i="2" s="1"/>
  <c r="Z19" i="2"/>
  <c r="AA19" i="2" s="1"/>
  <c r="AB19" i="2" s="1"/>
  <c r="Z11" i="2"/>
  <c r="AA11" i="2" s="1"/>
  <c r="AB11" i="2" s="1"/>
  <c r="Z21" i="2"/>
  <c r="AA21" i="2" s="1"/>
  <c r="AB21" i="2" s="1"/>
  <c r="AA3" i="2"/>
  <c r="AB3" i="2" s="1"/>
  <c r="Z14" i="2"/>
  <c r="AA14" i="2" s="1"/>
  <c r="AB14" i="2" s="1"/>
  <c r="Z17" i="2"/>
  <c r="AA17" i="2" s="1"/>
  <c r="AB17" i="2" s="1"/>
  <c r="Z18" i="2"/>
  <c r="AA18" i="2" s="1"/>
  <c r="AB18" i="2" s="1"/>
  <c r="Z16" i="2"/>
  <c r="AA16" i="2" s="1"/>
  <c r="AB16" i="2" s="1"/>
  <c r="Z6" i="2"/>
  <c r="AA6" i="2" s="1"/>
  <c r="AB6" i="2" s="1"/>
  <c r="Z10" i="2"/>
  <c r="AA10" i="2" s="1"/>
  <c r="AB10" i="2" s="1"/>
  <c r="Z7" i="2"/>
  <c r="AA7" i="2" s="1"/>
  <c r="AB7" i="2" s="1"/>
  <c r="O13" i="2"/>
  <c r="P13" i="2" s="1"/>
  <c r="O11" i="2"/>
  <c r="P11" i="2" s="1"/>
  <c r="O17" i="2"/>
  <c r="P17" i="2" s="1"/>
  <c r="O14" i="2"/>
  <c r="P14" i="2" s="1"/>
  <c r="O4" i="2"/>
  <c r="P4" i="2" s="1"/>
  <c r="O9" i="2"/>
  <c r="P9" i="2" s="1"/>
  <c r="O6" i="2"/>
  <c r="P6" i="2" s="1"/>
  <c r="O20" i="2"/>
  <c r="P20" i="2" s="1"/>
  <c r="O18" i="2"/>
  <c r="P18" i="2" s="1"/>
  <c r="O3" i="2"/>
  <c r="P3" i="2" s="1"/>
  <c r="O10" i="2"/>
  <c r="P10" i="2" s="1"/>
  <c r="O5" i="2"/>
  <c r="P5" i="2" s="1"/>
  <c r="O7" i="2"/>
  <c r="P7" i="2" s="1"/>
  <c r="O15" i="2"/>
  <c r="P15" i="2" s="1"/>
  <c r="O21" i="2"/>
  <c r="P21" i="2" s="1"/>
  <c r="O19" i="2"/>
  <c r="P19" i="2" s="1"/>
  <c r="O8" i="2"/>
  <c r="P8" i="2" s="1"/>
  <c r="O16" i="2"/>
  <c r="P16" i="2" s="1"/>
  <c r="O12" i="2"/>
  <c r="P12" i="2" s="1"/>
</calcChain>
</file>

<file path=xl/sharedStrings.xml><?xml version="1.0" encoding="utf-8"?>
<sst xmlns="http://schemas.openxmlformats.org/spreadsheetml/2006/main" count="102" uniqueCount="59">
  <si>
    <t>Rydder m2
A</t>
  </si>
  <si>
    <r>
      <t xml:space="preserve">Rudder angle 
of attack
</t>
    </r>
    <r>
      <rPr>
        <b/>
        <i/>
        <sz val="11"/>
        <color theme="1"/>
        <rFont val="Calibri"/>
        <family val="2"/>
      </rPr>
      <t>α</t>
    </r>
  </si>
  <si>
    <r>
      <t xml:space="preserve">Drag coeficient
</t>
    </r>
    <r>
      <rPr>
        <b/>
        <i/>
        <sz val="11"/>
        <color theme="1"/>
        <rFont val="Calibri"/>
        <family val="2"/>
        <scheme val="minor"/>
      </rPr>
      <t>C</t>
    </r>
  </si>
  <si>
    <r>
      <t xml:space="preserve">Sea density
</t>
    </r>
    <r>
      <rPr>
        <b/>
        <i/>
        <sz val="11"/>
        <color theme="1"/>
        <rFont val="Calibri"/>
        <family val="2"/>
        <scheme val="minor"/>
      </rPr>
      <t>q</t>
    </r>
  </si>
  <si>
    <r>
      <t xml:space="preserve">Speed
</t>
    </r>
    <r>
      <rPr>
        <b/>
        <i/>
        <sz val="11"/>
        <color theme="1"/>
        <rFont val="Calibri"/>
        <family val="2"/>
        <scheme val="minor"/>
      </rPr>
      <t>V</t>
    </r>
  </si>
  <si>
    <r>
      <t xml:space="preserve">Force of drag
</t>
    </r>
    <r>
      <rPr>
        <b/>
        <i/>
        <sz val="11"/>
        <color theme="1"/>
        <rFont val="Calibri"/>
        <family val="2"/>
        <scheme val="minor"/>
      </rPr>
      <t>Fd</t>
    </r>
  </si>
  <si>
    <r>
      <t xml:space="preserve">Moment of shaft 
</t>
    </r>
    <r>
      <rPr>
        <b/>
        <i/>
        <sz val="11"/>
        <color theme="1"/>
        <rFont val="Calibri"/>
        <family val="2"/>
        <scheme val="minor"/>
      </rPr>
      <t>Fs</t>
    </r>
  </si>
  <si>
    <r>
      <t xml:space="preserve">Eff. Area of cylnder
</t>
    </r>
    <r>
      <rPr>
        <b/>
        <i/>
        <sz val="11"/>
        <color theme="1"/>
        <rFont val="Calibri"/>
        <family val="2"/>
        <scheme val="minor"/>
      </rPr>
      <t>Ac</t>
    </r>
  </si>
  <si>
    <r>
      <t xml:space="preserve">Pressure in 
system
</t>
    </r>
    <r>
      <rPr>
        <b/>
        <i/>
        <sz val="11"/>
        <color theme="1"/>
        <rFont val="Calibri"/>
        <family val="2"/>
        <scheme val="minor"/>
      </rPr>
      <t>Pc</t>
    </r>
  </si>
  <si>
    <r>
      <t xml:space="preserve">Moment at 
pump shaft
</t>
    </r>
    <r>
      <rPr>
        <b/>
        <i/>
        <sz val="11"/>
        <color theme="1"/>
        <rFont val="Calibri"/>
        <family val="2"/>
        <scheme val="minor"/>
      </rPr>
      <t>Fm</t>
    </r>
  </si>
  <si>
    <r>
      <t xml:space="preserve">Force on cylnder 
</t>
    </r>
    <r>
      <rPr>
        <b/>
        <i/>
        <sz val="11"/>
        <color theme="1"/>
        <rFont val="Calibri"/>
        <family val="2"/>
        <scheme val="minor"/>
      </rPr>
      <t>Fc</t>
    </r>
  </si>
  <si>
    <r>
      <t xml:space="preserve">Pump displacment 
</t>
    </r>
    <r>
      <rPr>
        <b/>
        <sz val="11"/>
        <color theme="1"/>
        <rFont val="Calibri"/>
        <family val="2"/>
        <scheme val="minor"/>
      </rPr>
      <t>cc</t>
    </r>
  </si>
  <si>
    <r>
      <t xml:space="preserve">Rydder m2
</t>
    </r>
    <r>
      <rPr>
        <b/>
        <sz val="11"/>
        <color theme="1"/>
        <rFont val="Calibri"/>
        <family val="2"/>
        <scheme val="minor"/>
      </rPr>
      <t>A</t>
    </r>
  </si>
  <si>
    <r>
      <t xml:space="preserve">Force needed at 
steering wheel ø70cm
</t>
    </r>
    <r>
      <rPr>
        <b/>
        <i/>
        <sz val="11"/>
        <color theme="1"/>
        <rFont val="Calibri"/>
        <family val="2"/>
        <scheme val="minor"/>
      </rPr>
      <t>Fw</t>
    </r>
  </si>
  <si>
    <r>
      <t xml:space="preserve">Force on cylnder 
15cm tiller arm
</t>
    </r>
    <r>
      <rPr>
        <b/>
        <i/>
        <sz val="11"/>
        <color theme="1"/>
        <rFont val="Calibri"/>
        <family val="2"/>
        <scheme val="minor"/>
      </rPr>
      <t>Fc</t>
    </r>
  </si>
  <si>
    <r>
      <t xml:space="preserve">Moment on shaft 
</t>
    </r>
    <r>
      <rPr>
        <b/>
        <i/>
        <sz val="11"/>
        <color theme="1"/>
        <rFont val="Calibri"/>
        <family val="2"/>
        <scheme val="minor"/>
      </rPr>
      <t>Fs</t>
    </r>
  </si>
  <si>
    <t>Fd - Force of drag</t>
  </si>
  <si>
    <t>1852/3600 - for converting miles to m/s</t>
  </si>
  <si>
    <t>Fs - moment on shaft</t>
  </si>
  <si>
    <r>
      <t xml:space="preserve">Shaft offset
</t>
    </r>
    <r>
      <rPr>
        <b/>
        <i/>
        <sz val="11"/>
        <color theme="1"/>
        <rFont val="Calibri"/>
        <family val="2"/>
        <scheme val="minor"/>
      </rPr>
      <t>l</t>
    </r>
  </si>
  <si>
    <r>
      <t xml:space="preserve">Tiller arm
18cm
</t>
    </r>
    <r>
      <rPr>
        <b/>
        <i/>
        <sz val="11"/>
        <color theme="1"/>
        <rFont val="Calibri"/>
        <family val="2"/>
        <charset val="238"/>
        <scheme val="minor"/>
      </rPr>
      <t>l</t>
    </r>
    <r>
      <rPr>
        <b/>
        <i/>
        <sz val="8"/>
        <color theme="1"/>
        <rFont val="Calibri"/>
        <family val="2"/>
        <charset val="238"/>
        <scheme val="minor"/>
      </rPr>
      <t>1</t>
    </r>
  </si>
  <si>
    <t>Ps - pressure in sytem</t>
  </si>
  <si>
    <t>Fc - force on cylnder</t>
  </si>
  <si>
    <t>Fm - Moment needed at pump shaft</t>
  </si>
  <si>
    <r>
      <t xml:space="preserve">Pump displacment 
</t>
    </r>
    <r>
      <rPr>
        <b/>
        <i/>
        <sz val="11"/>
        <color theme="1"/>
        <rFont val="Calibri"/>
        <family val="2"/>
        <charset val="238"/>
        <scheme val="minor"/>
      </rPr>
      <t>Pcc</t>
    </r>
  </si>
  <si>
    <r>
      <t xml:space="preserve">Drive Power
</t>
    </r>
    <r>
      <rPr>
        <b/>
        <sz val="11"/>
        <color theme="1"/>
        <rFont val="Calibri"/>
        <family val="2"/>
        <scheme val="minor"/>
      </rPr>
      <t>W(s)</t>
    </r>
  </si>
  <si>
    <t>Drive power(W) &amp; Volume flow(Q)</t>
  </si>
  <si>
    <r>
      <t xml:space="preserve">Tiller arm
15cm
</t>
    </r>
    <r>
      <rPr>
        <b/>
        <i/>
        <sz val="11"/>
        <color theme="1"/>
        <rFont val="Calibri"/>
        <family val="2"/>
        <charset val="238"/>
        <scheme val="minor"/>
      </rPr>
      <t>l</t>
    </r>
    <r>
      <rPr>
        <b/>
        <i/>
        <sz val="8"/>
        <color theme="1"/>
        <rFont val="Calibri"/>
        <family val="2"/>
        <charset val="238"/>
        <scheme val="minor"/>
      </rPr>
      <t>1</t>
    </r>
  </si>
  <si>
    <r>
      <t xml:space="preserve">Sea density
</t>
    </r>
    <r>
      <rPr>
        <b/>
        <i/>
        <sz val="16"/>
        <color theme="1"/>
        <rFont val="Calibri"/>
        <family val="2"/>
        <scheme val="minor"/>
      </rPr>
      <t>q</t>
    </r>
  </si>
  <si>
    <r>
      <t xml:space="preserve">Drag coeficient
</t>
    </r>
    <r>
      <rPr>
        <b/>
        <i/>
        <sz val="16"/>
        <color theme="1"/>
        <rFont val="Calibri"/>
        <family val="2"/>
        <scheme val="minor"/>
      </rPr>
      <t>C</t>
    </r>
  </si>
  <si>
    <r>
      <t xml:space="preserve">Rudder angle 
of attack
</t>
    </r>
    <r>
      <rPr>
        <b/>
        <i/>
        <sz val="16"/>
        <color theme="1"/>
        <rFont val="Calibri"/>
        <family val="2"/>
      </rPr>
      <t>α</t>
    </r>
  </si>
  <si>
    <t>Total efficiency
n1</t>
  </si>
  <si>
    <t>Volumetric efficiency
n2</t>
  </si>
  <si>
    <r>
      <t xml:space="preserve">Feedback pressure in 
system
</t>
    </r>
    <r>
      <rPr>
        <b/>
        <i/>
        <sz val="11"/>
        <color theme="1"/>
        <rFont val="Calibri"/>
        <family val="2"/>
        <scheme val="minor"/>
      </rPr>
      <t>Pc</t>
    </r>
  </si>
  <si>
    <r>
      <t>Seastar hydraulic cylnder 168cm</t>
    </r>
    <r>
      <rPr>
        <b/>
        <vertAlign val="superscript"/>
        <sz val="16"/>
        <color theme="1"/>
        <rFont val="Calibri"/>
        <family val="2"/>
        <charset val="238"/>
        <scheme val="minor"/>
      </rPr>
      <t>3</t>
    </r>
    <r>
      <rPr>
        <b/>
        <sz val="16"/>
        <color theme="1"/>
        <rFont val="Calibri"/>
        <family val="2"/>
        <scheme val="minor"/>
      </rPr>
      <t>(6rev)</t>
    </r>
  </si>
  <si>
    <r>
      <t>Hydrodrive hydraulic cylnder 84cm</t>
    </r>
    <r>
      <rPr>
        <b/>
        <vertAlign val="superscript"/>
        <sz val="16"/>
        <color theme="1"/>
        <rFont val="Calibri"/>
        <family val="2"/>
        <charset val="238"/>
        <scheme val="minor"/>
      </rPr>
      <t>3</t>
    </r>
    <r>
      <rPr>
        <b/>
        <sz val="16"/>
        <color theme="1"/>
        <rFont val="Calibri"/>
        <family val="2"/>
        <scheme val="minor"/>
      </rPr>
      <t xml:space="preserve"> (3rev)</t>
    </r>
  </si>
  <si>
    <r>
      <t>Vetus hydraulic cilynder 67cm</t>
    </r>
    <r>
      <rPr>
        <b/>
        <vertAlign val="superscript"/>
        <sz val="16"/>
        <color theme="1"/>
        <rFont val="Calibri"/>
        <family val="2"/>
        <charset val="238"/>
        <scheme val="minor"/>
      </rPr>
      <t xml:space="preserve">3 </t>
    </r>
    <r>
      <rPr>
        <b/>
        <sz val="16"/>
        <color theme="1"/>
        <rFont val="Calibri"/>
        <family val="2"/>
        <scheme val="minor"/>
      </rPr>
      <t>(2,4rev)</t>
    </r>
  </si>
  <si>
    <t>Time needed to reach different rudder angle</t>
  </si>
  <si>
    <t>Revolutions per minute for formula</t>
  </si>
  <si>
    <t>Power to give on pump shaft kg*m/s</t>
  </si>
  <si>
    <t>Power to give on the wheel
kg*m/s
/0.35m</t>
  </si>
  <si>
    <t>Power to give 
on the wheel
kg*m/s
/0.35m</t>
  </si>
  <si>
    <t>If needed change values here for all cylnders</t>
  </si>
  <si>
    <r>
      <t xml:space="preserve">Feedback force at wheel in kg.
</t>
    </r>
    <r>
      <rPr>
        <b/>
        <i/>
        <sz val="11"/>
        <color theme="1"/>
        <rFont val="Calibri"/>
        <family val="2"/>
        <scheme val="minor"/>
      </rPr>
      <t>F</t>
    </r>
  </si>
  <si>
    <r>
      <t xml:space="preserve">Speed (mile/s)
</t>
    </r>
    <r>
      <rPr>
        <b/>
        <i/>
        <sz val="16"/>
        <color theme="1"/>
        <rFont val="Calibri"/>
        <family val="2"/>
        <scheme val="minor"/>
      </rPr>
      <t>V</t>
    </r>
  </si>
  <si>
    <t>Drive power calculation</t>
  </si>
  <si>
    <t>Drive torque calculation</t>
  </si>
  <si>
    <r>
      <t xml:space="preserve">Drag coeficient
</t>
    </r>
    <r>
      <rPr>
        <b/>
        <i/>
        <sz val="11"/>
        <color theme="1"/>
        <rFont val="Calibri"/>
        <family val="2"/>
        <scheme val="minor"/>
      </rPr>
      <t>Cd</t>
    </r>
  </si>
  <si>
    <t>Hydro mechanical efficiency
n0</t>
  </si>
  <si>
    <r>
      <t xml:space="preserve">Hydro mechanical efficiency
</t>
    </r>
    <r>
      <rPr>
        <b/>
        <sz val="11"/>
        <color theme="1"/>
        <rFont val="Calibri"/>
        <family val="2"/>
        <charset val="238"/>
        <scheme val="minor"/>
      </rPr>
      <t>n0</t>
    </r>
  </si>
  <si>
    <r>
      <rPr>
        <b/>
        <sz val="14"/>
        <color rgb="FFFF0000"/>
        <rFont val="Calibri"/>
        <family val="2"/>
        <charset val="238"/>
        <scheme val="minor"/>
      </rPr>
      <t xml:space="preserve">Something not correct here </t>
    </r>
    <r>
      <rPr>
        <sz val="11"/>
        <color theme="1"/>
        <rFont val="Calibri"/>
        <family val="2"/>
        <scheme val="minor"/>
      </rPr>
      <t xml:space="preserve">
Since calculated feedback force on the wheel for exhample is 0,55 kg, 
Power to give per second cant be 0,06kg, becouse I will not reach feedback force in 3 seconds how much is needed to reach full exstension of cylnder if I have pump of 28cc</t>
    </r>
  </si>
  <si>
    <t>Formulas used;</t>
  </si>
  <si>
    <t>Drive power in kg/s vs rev and time</t>
  </si>
  <si>
    <r>
      <t xml:space="preserve">Revolutions to reach 
rudder angle
</t>
    </r>
    <r>
      <rPr>
        <b/>
        <sz val="11"/>
        <color theme="1"/>
        <rFont val="Calibri"/>
        <family val="2"/>
        <charset val="238"/>
        <scheme val="minor"/>
      </rPr>
      <t>rev</t>
    </r>
  </si>
  <si>
    <t>Volume to reach diferent rudder angle</t>
  </si>
  <si>
    <r>
      <t xml:space="preserve">Volume flow to reach different angle per sec
</t>
    </r>
    <r>
      <rPr>
        <b/>
        <sz val="11"/>
        <color theme="1"/>
        <rFont val="Calibri"/>
        <family val="2"/>
        <charset val="238"/>
        <scheme val="minor"/>
      </rPr>
      <t>Q</t>
    </r>
  </si>
  <si>
    <t xml:space="preserve">Volume to reach diferent rudder angle
</t>
  </si>
  <si>
    <r>
      <t xml:space="preserve">Volumetric efficiency
</t>
    </r>
    <r>
      <rPr>
        <b/>
        <sz val="11"/>
        <color theme="1"/>
        <rFont val="Calibri"/>
        <family val="2"/>
        <charset val="238"/>
        <scheme val="minor"/>
      </rPr>
      <t>n2</t>
    </r>
  </si>
  <si>
    <r>
      <t xml:space="preserve">Total efficiency
</t>
    </r>
    <r>
      <rPr>
        <b/>
        <sz val="11"/>
        <color theme="1"/>
        <rFont val="Calibri"/>
        <family val="2"/>
        <charset val="238"/>
        <scheme val="minor"/>
      </rPr>
      <t>n1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</si>
</sst>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0.00\ &quot;m2&quot;"/>
    <numFmt numFmtId="165" formatCode="0.00\ &quot;m/h&quot;"/>
    <numFmt numFmtId="166" formatCode="0&quot;°&quot;"/>
    <numFmt numFmtId="167" formatCode="0.00\ &quot;N&quot;"/>
    <numFmt numFmtId="168" formatCode="0.00\ &quot;m&quot;"/>
    <numFmt numFmtId="169" formatCode="0.00\ &quot;Nm&quot;"/>
    <numFmt numFmtId="170" formatCode="0.00\ &quot;bar&quot;"/>
    <numFmt numFmtId="171" formatCode="0.00\ &quot;kg&quot;"/>
    <numFmt numFmtId="172" formatCode="0.00000\ &quot;m2&quot;"/>
    <numFmt numFmtId="173" formatCode="0.00\ &quot;kg/m3&quot;"/>
    <numFmt numFmtId="174" formatCode="0&quot;cc&quot;"/>
    <numFmt numFmtId="175" formatCode="0.00\W"/>
    <numFmt numFmtId="176" formatCode="0.00\ &quot;kg/s&quot;"/>
    <numFmt numFmtId="177" formatCode="0.00\ &quot;l/s&quot;"/>
    <numFmt numFmtId="178" formatCode="0.00\ &quot;rev&quot;"/>
    <numFmt numFmtId="179" formatCode="0.00\ &quot;s&quot;"/>
    <numFmt numFmtId="180" formatCode="0.00\ &quot;rpm&quot;"/>
    <numFmt numFmtId="181" formatCode="0.00\ &quot;l&quot;"/>
    <numFmt numFmtId="182" formatCode="0.00\ &quot;kgm/s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8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6"/>
      <color theme="1"/>
      <name val="Calibri"/>
      <family val="2"/>
    </font>
    <font>
      <b/>
      <vertAlign val="superscript"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73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167" fontId="2" fillId="2" borderId="1" xfId="0" applyNumberFormat="1" applyFont="1" applyFill="1" applyBorder="1" applyAlignment="1">
      <alignment horizontal="center" vertical="center"/>
    </xf>
    <xf numFmtId="168" fontId="2" fillId="2" borderId="1" xfId="0" applyNumberFormat="1" applyFont="1" applyFill="1" applyBorder="1" applyAlignment="1">
      <alignment horizontal="center" vertical="center"/>
    </xf>
    <xf numFmtId="169" fontId="2" fillId="2" borderId="1" xfId="0" applyNumberFormat="1" applyFont="1" applyFill="1" applyBorder="1" applyAlignment="1">
      <alignment horizontal="center" vertical="center"/>
    </xf>
    <xf numFmtId="172" fontId="2" fillId="2" borderId="1" xfId="0" applyNumberFormat="1" applyFont="1" applyFill="1" applyBorder="1" applyAlignment="1">
      <alignment horizontal="center" vertical="center"/>
    </xf>
    <xf numFmtId="170" fontId="2" fillId="2" borderId="1" xfId="0" applyNumberFormat="1" applyFont="1" applyFill="1" applyBorder="1" applyAlignment="1">
      <alignment horizontal="center" vertical="center"/>
    </xf>
    <xf numFmtId="171" fontId="9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175" fontId="2" fillId="2" borderId="1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73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167" fontId="2" fillId="3" borderId="1" xfId="0" applyNumberFormat="1" applyFont="1" applyFill="1" applyBorder="1" applyAlignment="1">
      <alignment horizontal="center" vertical="center"/>
    </xf>
    <xf numFmtId="168" fontId="2" fillId="3" borderId="1" xfId="0" applyNumberFormat="1" applyFont="1" applyFill="1" applyBorder="1" applyAlignment="1">
      <alignment horizontal="center" vertical="center"/>
    </xf>
    <xf numFmtId="169" fontId="2" fillId="3" borderId="1" xfId="0" applyNumberFormat="1" applyFont="1" applyFill="1" applyBorder="1" applyAlignment="1">
      <alignment horizontal="center" vertical="center"/>
    </xf>
    <xf numFmtId="172" fontId="2" fillId="3" borderId="1" xfId="0" applyNumberFormat="1" applyFont="1" applyFill="1" applyBorder="1" applyAlignment="1">
      <alignment horizontal="center" vertical="center"/>
    </xf>
    <xf numFmtId="170" fontId="2" fillId="3" borderId="1" xfId="0" applyNumberFormat="1" applyFont="1" applyFill="1" applyBorder="1" applyAlignment="1">
      <alignment horizontal="center" vertical="center"/>
    </xf>
    <xf numFmtId="171" fontId="9" fillId="3" borderId="1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center" vertical="center"/>
    </xf>
    <xf numFmtId="173" fontId="2" fillId="3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6" fontId="2" fillId="3" borderId="3" xfId="0" applyNumberFormat="1" applyFont="1" applyFill="1" applyBorder="1" applyAlignment="1">
      <alignment horizontal="center" vertical="center"/>
    </xf>
    <xf numFmtId="167" fontId="2" fillId="3" borderId="3" xfId="0" applyNumberFormat="1" applyFont="1" applyFill="1" applyBorder="1" applyAlignment="1">
      <alignment horizontal="center" vertical="center"/>
    </xf>
    <xf numFmtId="168" fontId="2" fillId="3" borderId="3" xfId="0" applyNumberFormat="1" applyFont="1" applyFill="1" applyBorder="1" applyAlignment="1">
      <alignment horizontal="center" vertical="center"/>
    </xf>
    <xf numFmtId="169" fontId="2" fillId="3" borderId="3" xfId="0" applyNumberFormat="1" applyFont="1" applyFill="1" applyBorder="1" applyAlignment="1">
      <alignment horizontal="center" vertical="center"/>
    </xf>
    <xf numFmtId="172" fontId="2" fillId="3" borderId="3" xfId="0" applyNumberFormat="1" applyFont="1" applyFill="1" applyBorder="1" applyAlignment="1">
      <alignment horizontal="center" vertical="center"/>
    </xf>
    <xf numFmtId="170" fontId="2" fillId="3" borderId="3" xfId="0" applyNumberFormat="1" applyFont="1" applyFill="1" applyBorder="1" applyAlignment="1">
      <alignment horizontal="center" vertical="center"/>
    </xf>
    <xf numFmtId="171" fontId="9" fillId="3" borderId="3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175" fontId="2" fillId="3" borderId="1" xfId="0" applyNumberFormat="1" applyFont="1" applyFill="1" applyBorder="1" applyAlignment="1">
      <alignment horizontal="center" vertical="center"/>
    </xf>
    <xf numFmtId="2" fontId="2" fillId="3" borderId="3" xfId="0" applyNumberFormat="1" applyFont="1" applyFill="1" applyBorder="1" applyAlignment="1">
      <alignment horizontal="center" vertical="center"/>
    </xf>
    <xf numFmtId="175" fontId="2" fillId="3" borderId="3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164" fontId="10" fillId="4" borderId="6" xfId="0" applyNumberFormat="1" applyFont="1" applyFill="1" applyBorder="1" applyAlignment="1">
      <alignment horizontal="center" vertical="center"/>
    </xf>
    <xf numFmtId="165" fontId="10" fillId="4" borderId="7" xfId="0" applyNumberFormat="1" applyFont="1" applyFill="1" applyBorder="1" applyAlignment="1">
      <alignment horizontal="center" vertical="center"/>
    </xf>
    <xf numFmtId="173" fontId="10" fillId="4" borderId="7" xfId="0" applyNumberFormat="1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166" fontId="10" fillId="4" borderId="7" xfId="0" applyNumberFormat="1" applyFont="1" applyFill="1" applyBorder="1" applyAlignment="1">
      <alignment horizontal="center" vertical="center"/>
    </xf>
    <xf numFmtId="173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66" fontId="10" fillId="4" borderId="1" xfId="0" applyNumberFormat="1" applyFont="1" applyFill="1" applyBorder="1" applyAlignment="1">
      <alignment horizontal="center" vertical="center"/>
    </xf>
    <xf numFmtId="173" fontId="10" fillId="4" borderId="3" xfId="0" applyNumberFormat="1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166" fontId="10" fillId="4" borderId="3" xfId="0" applyNumberFormat="1" applyFont="1" applyFill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center" vertical="center"/>
    </xf>
    <xf numFmtId="173" fontId="2" fillId="3" borderId="10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166" fontId="2" fillId="3" borderId="10" xfId="0" applyNumberFormat="1" applyFont="1" applyFill="1" applyBorder="1" applyAlignment="1">
      <alignment horizontal="center" vertical="center"/>
    </xf>
    <xf numFmtId="167" fontId="2" fillId="3" borderId="10" xfId="0" applyNumberFormat="1" applyFont="1" applyFill="1" applyBorder="1" applyAlignment="1">
      <alignment horizontal="center" vertical="center"/>
    </xf>
    <xf numFmtId="168" fontId="2" fillId="3" borderId="10" xfId="0" applyNumberFormat="1" applyFont="1" applyFill="1" applyBorder="1" applyAlignment="1">
      <alignment horizontal="center" vertical="center"/>
    </xf>
    <xf numFmtId="169" fontId="2" fillId="3" borderId="10" xfId="0" applyNumberFormat="1" applyFont="1" applyFill="1" applyBorder="1" applyAlignment="1">
      <alignment horizontal="center" vertical="center"/>
    </xf>
    <xf numFmtId="0" fontId="2" fillId="3" borderId="10" xfId="0" applyNumberFormat="1" applyFont="1" applyFill="1" applyBorder="1" applyAlignment="1">
      <alignment horizontal="center" vertical="center"/>
    </xf>
    <xf numFmtId="172" fontId="2" fillId="3" borderId="10" xfId="0" applyNumberFormat="1" applyFont="1" applyFill="1" applyBorder="1" applyAlignment="1">
      <alignment horizontal="center" vertical="center"/>
    </xf>
    <xf numFmtId="170" fontId="2" fillId="3" borderId="10" xfId="0" applyNumberFormat="1" applyFont="1" applyFill="1" applyBorder="1" applyAlignment="1">
      <alignment horizontal="center" vertical="center"/>
    </xf>
    <xf numFmtId="171" fontId="9" fillId="3" borderId="10" xfId="0" applyNumberFormat="1" applyFont="1" applyFill="1" applyBorder="1" applyAlignment="1">
      <alignment horizontal="center" vertical="center"/>
    </xf>
    <xf numFmtId="2" fontId="2" fillId="3" borderId="10" xfId="0" applyNumberFormat="1" applyFont="1" applyFill="1" applyBorder="1" applyAlignment="1">
      <alignment horizontal="center" vertical="center"/>
    </xf>
    <xf numFmtId="175" fontId="2" fillId="3" borderId="10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top"/>
    </xf>
    <xf numFmtId="177" fontId="2" fillId="3" borderId="10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7" fontId="2" fillId="3" borderId="1" xfId="0" applyNumberFormat="1" applyFont="1" applyFill="1" applyBorder="1" applyAlignment="1">
      <alignment horizontal="center" vertical="center"/>
    </xf>
    <xf numFmtId="177" fontId="2" fillId="3" borderId="3" xfId="0" applyNumberFormat="1" applyFont="1" applyFill="1" applyBorder="1" applyAlignment="1">
      <alignment horizontal="center" vertical="center"/>
    </xf>
    <xf numFmtId="178" fontId="2" fillId="3" borderId="10" xfId="0" applyNumberFormat="1" applyFont="1" applyFill="1" applyBorder="1" applyAlignment="1">
      <alignment horizontal="center" vertical="center"/>
    </xf>
    <xf numFmtId="178" fontId="2" fillId="2" borderId="1" xfId="0" applyNumberFormat="1" applyFont="1" applyFill="1" applyBorder="1" applyAlignment="1">
      <alignment horizontal="center" vertical="center"/>
    </xf>
    <xf numFmtId="178" fontId="2" fillId="3" borderId="1" xfId="0" applyNumberFormat="1" applyFont="1" applyFill="1" applyBorder="1" applyAlignment="1">
      <alignment horizontal="center" vertical="center"/>
    </xf>
    <xf numFmtId="178" fontId="2" fillId="3" borderId="3" xfId="0" applyNumberFormat="1" applyFont="1" applyFill="1" applyBorder="1" applyAlignment="1">
      <alignment horizontal="center" vertical="center"/>
    </xf>
    <xf numFmtId="179" fontId="2" fillId="3" borderId="10" xfId="0" applyNumberFormat="1" applyFont="1" applyFill="1" applyBorder="1" applyAlignment="1">
      <alignment horizontal="center" vertical="center"/>
    </xf>
    <xf numFmtId="179" fontId="2" fillId="2" borderId="1" xfId="0" applyNumberFormat="1" applyFont="1" applyFill="1" applyBorder="1" applyAlignment="1">
      <alignment horizontal="center" vertical="center"/>
    </xf>
    <xf numFmtId="179" fontId="2" fillId="3" borderId="1" xfId="0" applyNumberFormat="1" applyFont="1" applyFill="1" applyBorder="1" applyAlignment="1">
      <alignment horizontal="center" vertical="center"/>
    </xf>
    <xf numFmtId="179" fontId="2" fillId="3" borderId="3" xfId="0" applyNumberFormat="1" applyFont="1" applyFill="1" applyBorder="1" applyAlignment="1">
      <alignment horizontal="center" vertical="center"/>
    </xf>
    <xf numFmtId="180" fontId="2" fillId="3" borderId="10" xfId="0" applyNumberFormat="1" applyFont="1" applyFill="1" applyBorder="1" applyAlignment="1">
      <alignment horizontal="center" vertical="center"/>
    </xf>
    <xf numFmtId="180" fontId="2" fillId="2" borderId="1" xfId="0" applyNumberFormat="1" applyFont="1" applyFill="1" applyBorder="1" applyAlignment="1">
      <alignment horizontal="center" vertical="center"/>
    </xf>
    <xf numFmtId="180" fontId="2" fillId="3" borderId="1" xfId="0" applyNumberFormat="1" applyFont="1" applyFill="1" applyBorder="1" applyAlignment="1">
      <alignment horizontal="center" vertical="center"/>
    </xf>
    <xf numFmtId="180" fontId="2" fillId="3" borderId="3" xfId="0" applyNumberFormat="1" applyFont="1" applyFill="1" applyBorder="1" applyAlignment="1">
      <alignment horizontal="center" vertical="center"/>
    </xf>
    <xf numFmtId="181" fontId="2" fillId="3" borderId="10" xfId="0" applyNumberFormat="1" applyFont="1" applyFill="1" applyBorder="1" applyAlignment="1">
      <alignment horizontal="center" vertical="center"/>
    </xf>
    <xf numFmtId="181" fontId="2" fillId="2" borderId="1" xfId="0" applyNumberFormat="1" applyFont="1" applyFill="1" applyBorder="1" applyAlignment="1">
      <alignment horizontal="center" vertical="center"/>
    </xf>
    <xf numFmtId="181" fontId="2" fillId="3" borderId="1" xfId="0" applyNumberFormat="1" applyFont="1" applyFill="1" applyBorder="1" applyAlignment="1">
      <alignment horizontal="center" vertical="center"/>
    </xf>
    <xf numFmtId="181" fontId="2" fillId="3" borderId="3" xfId="0" applyNumberFormat="1" applyFont="1" applyFill="1" applyBorder="1" applyAlignment="1">
      <alignment horizontal="center" vertical="center"/>
    </xf>
    <xf numFmtId="182" fontId="2" fillId="3" borderId="10" xfId="0" applyNumberFormat="1" applyFont="1" applyFill="1" applyBorder="1" applyAlignment="1">
      <alignment horizontal="center" vertical="center"/>
    </xf>
    <xf numFmtId="182" fontId="2" fillId="2" borderId="1" xfId="0" applyNumberFormat="1" applyFont="1" applyFill="1" applyBorder="1" applyAlignment="1">
      <alignment horizontal="center" vertical="center"/>
    </xf>
    <xf numFmtId="182" fontId="2" fillId="3" borderId="1" xfId="0" applyNumberFormat="1" applyFont="1" applyFill="1" applyBorder="1" applyAlignment="1">
      <alignment horizontal="center" vertical="center"/>
    </xf>
    <xf numFmtId="182" fontId="2" fillId="3" borderId="3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top"/>
    </xf>
    <xf numFmtId="176" fontId="2" fillId="3" borderId="1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  <xf numFmtId="176" fontId="2" fillId="3" borderId="3" xfId="0" applyNumberFormat="1" applyFont="1" applyFill="1" applyBorder="1" applyAlignment="1">
      <alignment horizontal="center" vertical="center"/>
    </xf>
    <xf numFmtId="174" fontId="2" fillId="3" borderId="9" xfId="0" applyNumberFormat="1" applyFont="1" applyFill="1" applyBorder="1" applyAlignment="1">
      <alignment horizontal="center" vertical="center"/>
    </xf>
    <xf numFmtId="174" fontId="2" fillId="2" borderId="2" xfId="0" applyNumberFormat="1" applyFont="1" applyFill="1" applyBorder="1" applyAlignment="1">
      <alignment horizontal="center" vertical="center"/>
    </xf>
    <xf numFmtId="174" fontId="2" fillId="3" borderId="2" xfId="0" applyNumberFormat="1" applyFont="1" applyFill="1" applyBorder="1" applyAlignment="1">
      <alignment horizontal="center" vertical="center"/>
    </xf>
    <xf numFmtId="174" fontId="2" fillId="3" borderId="8" xfId="0" applyNumberFormat="1" applyFont="1" applyFill="1" applyBorder="1" applyAlignment="1">
      <alignment horizontal="center" vertical="center"/>
    </xf>
    <xf numFmtId="174" fontId="2" fillId="3" borderId="6" xfId="0" applyNumberFormat="1" applyFont="1" applyFill="1" applyBorder="1" applyAlignment="1">
      <alignment horizontal="center" vertical="center"/>
    </xf>
    <xf numFmtId="178" fontId="2" fillId="3" borderId="7" xfId="0" applyNumberFormat="1" applyFont="1" applyFill="1" applyBorder="1" applyAlignment="1">
      <alignment horizontal="center" vertical="center"/>
    </xf>
    <xf numFmtId="179" fontId="2" fillId="3" borderId="7" xfId="0" applyNumberFormat="1" applyFont="1" applyFill="1" applyBorder="1" applyAlignment="1">
      <alignment horizontal="center" vertical="center"/>
    </xf>
    <xf numFmtId="180" fontId="2" fillId="3" borderId="7" xfId="0" applyNumberFormat="1" applyFont="1" applyFill="1" applyBorder="1" applyAlignment="1">
      <alignment horizontal="center" vertical="center"/>
    </xf>
    <xf numFmtId="181" fontId="2" fillId="3" borderId="7" xfId="0" applyNumberFormat="1" applyFont="1" applyFill="1" applyBorder="1" applyAlignment="1">
      <alignment horizontal="center" vertical="center"/>
    </xf>
    <xf numFmtId="177" fontId="2" fillId="3" borderId="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75" fontId="2" fillId="3" borderId="7" xfId="0" applyNumberFormat="1" applyFont="1" applyFill="1" applyBorder="1" applyAlignment="1">
      <alignment horizontal="center" vertical="center"/>
    </xf>
    <xf numFmtId="182" fontId="2" fillId="3" borderId="7" xfId="0" applyNumberFormat="1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176" fontId="2" fillId="3" borderId="7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10" fillId="2" borderId="1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 vertical="top"/>
    </xf>
    <xf numFmtId="0" fontId="15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top"/>
    </xf>
    <xf numFmtId="0" fontId="16" fillId="2" borderId="0" xfId="0" applyFont="1" applyFill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US"/>
            </a:pPr>
            <a:r>
              <a:rPr lang="en-US"/>
              <a:t> Feedback pressure in</a:t>
            </a:r>
            <a:r>
              <a:rPr lang="en-US" baseline="0"/>
              <a:t> kg</a:t>
            </a:r>
            <a:r>
              <a:rPr lang="en-US"/>
              <a:t> at</a:t>
            </a:r>
            <a:r>
              <a:rPr lang="en-US" baseline="0"/>
              <a:t> given speed and rudder angle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Vetus 67cc</c:v>
          </c:tx>
          <c:marker>
            <c:symbol val="none"/>
          </c:marker>
          <c:cat>
            <c:numRef>
              <c:f>Calculation!$E$45:$E$63</c:f>
              <c:numCache>
                <c:formatCode>0"°"</c:formatCode>
                <c:ptCount val="19"/>
                <c:pt idx="0">
                  <c:v>35</c:v>
                </c:pt>
                <c:pt idx="1">
                  <c:v>32</c:v>
                </c:pt>
                <c:pt idx="2">
                  <c:v>30</c:v>
                </c:pt>
                <c:pt idx="3">
                  <c:v>27</c:v>
                </c:pt>
                <c:pt idx="4">
                  <c:v>25</c:v>
                </c:pt>
                <c:pt idx="5">
                  <c:v>20</c:v>
                </c:pt>
                <c:pt idx="6">
                  <c:v>15</c:v>
                </c:pt>
                <c:pt idx="7">
                  <c:v>10</c:v>
                </c:pt>
                <c:pt idx="8">
                  <c:v>5</c:v>
                </c:pt>
                <c:pt idx="9">
                  <c:v>0</c:v>
                </c:pt>
                <c:pt idx="10">
                  <c:v>5</c:v>
                </c:pt>
                <c:pt idx="11">
                  <c:v>10</c:v>
                </c:pt>
                <c:pt idx="12">
                  <c:v>15</c:v>
                </c:pt>
                <c:pt idx="13">
                  <c:v>20</c:v>
                </c:pt>
                <c:pt idx="14">
                  <c:v>25</c:v>
                </c:pt>
                <c:pt idx="15">
                  <c:v>27</c:v>
                </c:pt>
                <c:pt idx="16">
                  <c:v>30</c:v>
                </c:pt>
                <c:pt idx="17">
                  <c:v>32</c:v>
                </c:pt>
                <c:pt idx="18">
                  <c:v>35</c:v>
                </c:pt>
              </c:numCache>
            </c:numRef>
          </c:cat>
          <c:val>
            <c:numRef>
              <c:f>Calculation!$P$45:$P$63</c:f>
              <c:numCache>
                <c:formatCode>0.00\ "kg"</c:formatCode>
                <c:ptCount val="19"/>
                <c:pt idx="0">
                  <c:v>1.2724712356623749</c:v>
                </c:pt>
                <c:pt idx="1">
                  <c:v>1.1701164477648072</c:v>
                </c:pt>
                <c:pt idx="2">
                  <c:v>1.1045700162842489</c:v>
                </c:pt>
                <c:pt idx="3">
                  <c:v>1.0289193301009829</c:v>
                </c:pt>
                <c:pt idx="4">
                  <c:v>0.98456558867870303</c:v>
                </c:pt>
                <c:pt idx="5">
                  <c:v>0.67786865242973404</c:v>
                </c:pt>
                <c:pt idx="6">
                  <c:v>0.50481032643061541</c:v>
                </c:pt>
                <c:pt idx="7">
                  <c:v>0.4096728633206963</c:v>
                </c:pt>
                <c:pt idx="8">
                  <c:v>0.20168268534935629</c:v>
                </c:pt>
                <c:pt idx="9">
                  <c:v>0.15132544194462327</c:v>
                </c:pt>
                <c:pt idx="10">
                  <c:v>0.20168268534935629</c:v>
                </c:pt>
                <c:pt idx="11">
                  <c:v>0.4096728633206963</c:v>
                </c:pt>
                <c:pt idx="12">
                  <c:v>0.50481032643061541</c:v>
                </c:pt>
                <c:pt idx="13">
                  <c:v>0.67786865242973404</c:v>
                </c:pt>
                <c:pt idx="14">
                  <c:v>0.98456558867870303</c:v>
                </c:pt>
                <c:pt idx="15">
                  <c:v>1.0289193301009829</c:v>
                </c:pt>
                <c:pt idx="16">
                  <c:v>1.1045700162842489</c:v>
                </c:pt>
                <c:pt idx="17">
                  <c:v>1.1701164477648072</c:v>
                </c:pt>
                <c:pt idx="18">
                  <c:v>1.2724712356623749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46F-4477-8E29-1631A91B0CCF}"/>
            </c:ext>
          </c:extLst>
        </c:ser>
        <c:ser>
          <c:idx val="1"/>
          <c:order val="1"/>
          <c:tx>
            <c:v>Hydrodrive 84cc</c:v>
          </c:tx>
          <c:marker>
            <c:symbol val="none"/>
          </c:marker>
          <c:cat>
            <c:numRef>
              <c:f>Calculation!$E$45:$E$63</c:f>
              <c:numCache>
                <c:formatCode>0"°"</c:formatCode>
                <c:ptCount val="19"/>
                <c:pt idx="0">
                  <c:v>35</c:v>
                </c:pt>
                <c:pt idx="1">
                  <c:v>32</c:v>
                </c:pt>
                <c:pt idx="2">
                  <c:v>30</c:v>
                </c:pt>
                <c:pt idx="3">
                  <c:v>27</c:v>
                </c:pt>
                <c:pt idx="4">
                  <c:v>25</c:v>
                </c:pt>
                <c:pt idx="5">
                  <c:v>20</c:v>
                </c:pt>
                <c:pt idx="6">
                  <c:v>15</c:v>
                </c:pt>
                <c:pt idx="7">
                  <c:v>10</c:v>
                </c:pt>
                <c:pt idx="8">
                  <c:v>5</c:v>
                </c:pt>
                <c:pt idx="9">
                  <c:v>0</c:v>
                </c:pt>
                <c:pt idx="10">
                  <c:v>5</c:v>
                </c:pt>
                <c:pt idx="11">
                  <c:v>10</c:v>
                </c:pt>
                <c:pt idx="12">
                  <c:v>15</c:v>
                </c:pt>
                <c:pt idx="13">
                  <c:v>20</c:v>
                </c:pt>
                <c:pt idx="14">
                  <c:v>25</c:v>
                </c:pt>
                <c:pt idx="15">
                  <c:v>27</c:v>
                </c:pt>
                <c:pt idx="16">
                  <c:v>30</c:v>
                </c:pt>
                <c:pt idx="17">
                  <c:v>32</c:v>
                </c:pt>
                <c:pt idx="18">
                  <c:v>35</c:v>
                </c:pt>
              </c:numCache>
            </c:numRef>
          </c:cat>
          <c:val>
            <c:numRef>
              <c:f>Calculation!$P$24:$P$42</c:f>
              <c:numCache>
                <c:formatCode>0.00\ "kg"</c:formatCode>
                <c:ptCount val="19"/>
                <c:pt idx="0">
                  <c:v>1.0610129925333336</c:v>
                </c:pt>
                <c:pt idx="1">
                  <c:v>0.97583918689000027</c:v>
                </c:pt>
                <c:pt idx="2">
                  <c:v>0.92129519212225031</c:v>
                </c:pt>
                <c:pt idx="3">
                  <c:v>0.8583430139768895</c:v>
                </c:pt>
                <c:pt idx="4">
                  <c:v>0.82143436486477783</c:v>
                </c:pt>
                <c:pt idx="5">
                  <c:v>0.56621870005760022</c:v>
                </c:pt>
                <c:pt idx="6">
                  <c:v>0.4222094502083335</c:v>
                </c:pt>
                <c:pt idx="7">
                  <c:v>0.34304148983472232</c:v>
                </c:pt>
                <c:pt idx="8">
                  <c:v>0.16996394888000005</c:v>
                </c:pt>
                <c:pt idx="9">
                  <c:v>0.12805952847534724</c:v>
                </c:pt>
                <c:pt idx="10">
                  <c:v>0.16996394888000005</c:v>
                </c:pt>
                <c:pt idx="11">
                  <c:v>0.34304148983472232</c:v>
                </c:pt>
                <c:pt idx="12">
                  <c:v>0.4222094502083335</c:v>
                </c:pt>
                <c:pt idx="13">
                  <c:v>0.56621870005760022</c:v>
                </c:pt>
                <c:pt idx="14">
                  <c:v>0.82143436486477783</c:v>
                </c:pt>
                <c:pt idx="15">
                  <c:v>0.8583430139768895</c:v>
                </c:pt>
                <c:pt idx="16">
                  <c:v>0.92129519212225031</c:v>
                </c:pt>
                <c:pt idx="17">
                  <c:v>0.97583918689000027</c:v>
                </c:pt>
                <c:pt idx="18">
                  <c:v>1.0610129925333336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46F-4477-8E29-1631A91B0CCF}"/>
            </c:ext>
          </c:extLst>
        </c:ser>
        <c:ser>
          <c:idx val="0"/>
          <c:order val="2"/>
          <c:tx>
            <c:v>Seastar 168cc</c:v>
          </c:tx>
          <c:marker>
            <c:symbol val="none"/>
          </c:marker>
          <c:cat>
            <c:numRef>
              <c:f>Calculation!$E$45:$E$63</c:f>
              <c:numCache>
                <c:formatCode>0"°"</c:formatCode>
                <c:ptCount val="19"/>
                <c:pt idx="0">
                  <c:v>35</c:v>
                </c:pt>
                <c:pt idx="1">
                  <c:v>32</c:v>
                </c:pt>
                <c:pt idx="2">
                  <c:v>30</c:v>
                </c:pt>
                <c:pt idx="3">
                  <c:v>27</c:v>
                </c:pt>
                <c:pt idx="4">
                  <c:v>25</c:v>
                </c:pt>
                <c:pt idx="5">
                  <c:v>20</c:v>
                </c:pt>
                <c:pt idx="6">
                  <c:v>15</c:v>
                </c:pt>
                <c:pt idx="7">
                  <c:v>10</c:v>
                </c:pt>
                <c:pt idx="8">
                  <c:v>5</c:v>
                </c:pt>
                <c:pt idx="9">
                  <c:v>0</c:v>
                </c:pt>
                <c:pt idx="10">
                  <c:v>5</c:v>
                </c:pt>
                <c:pt idx="11">
                  <c:v>10</c:v>
                </c:pt>
                <c:pt idx="12">
                  <c:v>15</c:v>
                </c:pt>
                <c:pt idx="13">
                  <c:v>20</c:v>
                </c:pt>
                <c:pt idx="14">
                  <c:v>25</c:v>
                </c:pt>
                <c:pt idx="15">
                  <c:v>27</c:v>
                </c:pt>
                <c:pt idx="16">
                  <c:v>30</c:v>
                </c:pt>
                <c:pt idx="17">
                  <c:v>32</c:v>
                </c:pt>
                <c:pt idx="18">
                  <c:v>35</c:v>
                </c:pt>
              </c:numCache>
            </c:numRef>
          </c:cat>
          <c:val>
            <c:numRef>
              <c:f>Calculation!$P$3:$P$21</c:f>
              <c:numCache>
                <c:formatCode>0.00\ "kg"</c:formatCode>
                <c:ptCount val="19"/>
                <c:pt idx="0">
                  <c:v>0.54556890925603874</c:v>
                </c:pt>
                <c:pt idx="1">
                  <c:v>0.50236480494420288</c:v>
                </c:pt>
                <c:pt idx="2">
                  <c:v>0.47469756122143114</c:v>
                </c:pt>
                <c:pt idx="3">
                  <c:v>0.44276529694479894</c:v>
                </c:pt>
                <c:pt idx="4">
                  <c:v>0.42404351840966986</c:v>
                </c:pt>
                <c:pt idx="5">
                  <c:v>0.29458629713066681</c:v>
                </c:pt>
                <c:pt idx="6">
                  <c:v>0.22153812691727057</c:v>
                </c:pt>
                <c:pt idx="7">
                  <c:v>0.18138046585819248</c:v>
                </c:pt>
                <c:pt idx="8">
                  <c:v>9.3587510301449281E-2</c:v>
                </c:pt>
                <c:pt idx="9">
                  <c:v>7.2331644878799312E-2</c:v>
                </c:pt>
                <c:pt idx="10">
                  <c:v>9.3587510301449281E-2</c:v>
                </c:pt>
                <c:pt idx="11">
                  <c:v>0.18138046585819248</c:v>
                </c:pt>
                <c:pt idx="12">
                  <c:v>0.22153812691727057</c:v>
                </c:pt>
                <c:pt idx="13">
                  <c:v>0.29458629713066681</c:v>
                </c:pt>
                <c:pt idx="14">
                  <c:v>0.42404351840966986</c:v>
                </c:pt>
                <c:pt idx="15">
                  <c:v>0.44276529694479894</c:v>
                </c:pt>
                <c:pt idx="16">
                  <c:v>0.47469756122143114</c:v>
                </c:pt>
                <c:pt idx="17">
                  <c:v>0.50236480494420288</c:v>
                </c:pt>
                <c:pt idx="18">
                  <c:v>0.54556890925603874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6F-4477-8E29-1631A91B0C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786688"/>
        <c:axId val="138788224"/>
      </c:lineChart>
      <c:lineChart>
        <c:grouping val="standard"/>
        <c:varyColors val="0"/>
        <c:ser>
          <c:idx val="3"/>
          <c:order val="3"/>
          <c:tx>
            <c:v>Speed</c:v>
          </c:tx>
          <c:marker>
            <c:symbol val="none"/>
          </c:marker>
          <c:cat>
            <c:numRef>
              <c:f>Calculation!$B$45:$B$63</c:f>
              <c:numCache>
                <c:formatCode>0.00\ "m/h"</c:formatCode>
                <c:ptCount val="19"/>
                <c:pt idx="0">
                  <c:v>4</c:v>
                </c:pt>
                <c:pt idx="1">
                  <c:v>4.2</c:v>
                </c:pt>
                <c:pt idx="2">
                  <c:v>4.3</c:v>
                </c:pt>
                <c:pt idx="3">
                  <c:v>4.4000000000000004</c:v>
                </c:pt>
                <c:pt idx="4">
                  <c:v>4.5999999999999996</c:v>
                </c:pt>
                <c:pt idx="5">
                  <c:v>4.8</c:v>
                </c:pt>
                <c:pt idx="6">
                  <c:v>5</c:v>
                </c:pt>
                <c:pt idx="7">
                  <c:v>5.5</c:v>
                </c:pt>
                <c:pt idx="8">
                  <c:v>6</c:v>
                </c:pt>
                <c:pt idx="9">
                  <c:v>6.5</c:v>
                </c:pt>
                <c:pt idx="10">
                  <c:v>6</c:v>
                </c:pt>
                <c:pt idx="11">
                  <c:v>5.5</c:v>
                </c:pt>
                <c:pt idx="12">
                  <c:v>5</c:v>
                </c:pt>
                <c:pt idx="13">
                  <c:v>4.8</c:v>
                </c:pt>
                <c:pt idx="14">
                  <c:v>4.5999999999999996</c:v>
                </c:pt>
                <c:pt idx="15">
                  <c:v>4.4000000000000004</c:v>
                </c:pt>
                <c:pt idx="16">
                  <c:v>4.3</c:v>
                </c:pt>
                <c:pt idx="17">
                  <c:v>4.2</c:v>
                </c:pt>
                <c:pt idx="18">
                  <c:v>4</c:v>
                </c:pt>
              </c:numCache>
            </c:numRef>
          </c:cat>
          <c:val>
            <c:numRef>
              <c:f>Calculation!$B$45:$B$63</c:f>
              <c:numCache>
                <c:formatCode>0.00\ "m/h"</c:formatCode>
                <c:ptCount val="19"/>
                <c:pt idx="0">
                  <c:v>4</c:v>
                </c:pt>
                <c:pt idx="1">
                  <c:v>4.2</c:v>
                </c:pt>
                <c:pt idx="2">
                  <c:v>4.3</c:v>
                </c:pt>
                <c:pt idx="3">
                  <c:v>4.4000000000000004</c:v>
                </c:pt>
                <c:pt idx="4">
                  <c:v>4.5999999999999996</c:v>
                </c:pt>
                <c:pt idx="5">
                  <c:v>4.8</c:v>
                </c:pt>
                <c:pt idx="6">
                  <c:v>5</c:v>
                </c:pt>
                <c:pt idx="7">
                  <c:v>5.5</c:v>
                </c:pt>
                <c:pt idx="8">
                  <c:v>6</c:v>
                </c:pt>
                <c:pt idx="9">
                  <c:v>6.5</c:v>
                </c:pt>
                <c:pt idx="10">
                  <c:v>6</c:v>
                </c:pt>
                <c:pt idx="11">
                  <c:v>5.5</c:v>
                </c:pt>
                <c:pt idx="12">
                  <c:v>5</c:v>
                </c:pt>
                <c:pt idx="13">
                  <c:v>4.8</c:v>
                </c:pt>
                <c:pt idx="14">
                  <c:v>4.5999999999999996</c:v>
                </c:pt>
                <c:pt idx="15">
                  <c:v>4.4000000000000004</c:v>
                </c:pt>
                <c:pt idx="16">
                  <c:v>4.3</c:v>
                </c:pt>
                <c:pt idx="17">
                  <c:v>4.2</c:v>
                </c:pt>
                <c:pt idx="18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9F-4D43-887A-50322D2521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812032"/>
        <c:axId val="138810496"/>
      </c:lineChart>
      <c:catAx>
        <c:axId val="138786688"/>
        <c:scaling>
          <c:orientation val="minMax"/>
        </c:scaling>
        <c:delete val="0"/>
        <c:axPos val="b"/>
        <c:minorGridlines>
          <c:spPr>
            <a:ln>
              <a:solidFill>
                <a:sysClr val="windowText" lastClr="000000">
                  <a:alpha val="12000"/>
                </a:sysClr>
              </a:solidFill>
            </a:ln>
          </c:spPr>
        </c:minorGridlines>
        <c:numFmt formatCode="0&quot;°&quot;" sourceLinked="1"/>
        <c:majorTickMark val="out"/>
        <c:minorTickMark val="none"/>
        <c:tickLblPos val="nextTo"/>
        <c:txPr>
          <a:bodyPr/>
          <a:lstStyle/>
          <a:p>
            <a:pPr>
              <a:defRPr lang="en-US" sz="1400"/>
            </a:pPr>
            <a:endParaRPr lang="en-US"/>
          </a:p>
        </c:txPr>
        <c:crossAx val="138788224"/>
        <c:crosses val="autoZero"/>
        <c:auto val="1"/>
        <c:lblAlgn val="ctr"/>
        <c:lblOffset val="100"/>
        <c:tickLblSkip val="1"/>
        <c:noMultiLvlLbl val="0"/>
      </c:catAx>
      <c:valAx>
        <c:axId val="138788224"/>
        <c:scaling>
          <c:orientation val="minMax"/>
        </c:scaling>
        <c:delete val="0"/>
        <c:axPos val="l"/>
        <c:majorGridlines>
          <c:spPr>
            <a:ln>
              <a:round/>
            </a:ln>
          </c:spPr>
        </c:majorGridlines>
        <c:minorGridlines/>
        <c:numFmt formatCode="0.00\ &quot;kg&quot;" sourceLinked="1"/>
        <c:majorTickMark val="out"/>
        <c:minorTickMark val="none"/>
        <c:tickLblPos val="nextTo"/>
        <c:txPr>
          <a:bodyPr/>
          <a:lstStyle/>
          <a:p>
            <a:pPr>
              <a:defRPr lang="en-US" sz="1200"/>
            </a:pPr>
            <a:endParaRPr lang="en-US"/>
          </a:p>
        </c:txPr>
        <c:crossAx val="138786688"/>
        <c:crosses val="autoZero"/>
        <c:crossBetween val="between"/>
      </c:valAx>
      <c:valAx>
        <c:axId val="138810496"/>
        <c:scaling>
          <c:orientation val="minMax"/>
        </c:scaling>
        <c:delete val="0"/>
        <c:axPos val="r"/>
        <c:numFmt formatCode="0.00\ &quot;m/h&quot;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8812032"/>
        <c:crosses val="max"/>
        <c:crossBetween val="between"/>
      </c:valAx>
      <c:catAx>
        <c:axId val="138812032"/>
        <c:scaling>
          <c:orientation val="minMax"/>
        </c:scaling>
        <c:delete val="1"/>
        <c:axPos val="b"/>
        <c:numFmt formatCode="0.00\ &quot;m/h&quot;" sourceLinked="1"/>
        <c:majorTickMark val="out"/>
        <c:minorTickMark val="none"/>
        <c:tickLblPos val="nextTo"/>
        <c:crossAx val="138810496"/>
        <c:crosses val="autoZero"/>
        <c:auto val="1"/>
        <c:lblAlgn val="ctr"/>
        <c:lblOffset val="100"/>
        <c:noMultiLvlLbl val="0"/>
      </c:catAx>
      <c:spPr>
        <a:noFill/>
      </c:spPr>
    </c:plotArea>
    <c:legend>
      <c:legendPos val="r"/>
      <c:layout/>
      <c:overlay val="0"/>
      <c:txPr>
        <a:bodyPr/>
        <a:lstStyle/>
        <a:p>
          <a:pPr>
            <a:defRPr lang="en-US" sz="14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Calculation!$A$22</c:f>
              <c:strCache>
                <c:ptCount val="1"/>
                <c:pt idx="0">
                  <c:v>Hydrodrive hydraulic cylnder 84cm3 (3rev)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Calculation!$T$24:$T$33</c:f>
              <c:numCache>
                <c:formatCode>0.00\ "s"</c:formatCode>
                <c:ptCount val="10"/>
                <c:pt idx="0">
                  <c:v>1.25</c:v>
                </c:pt>
                <c:pt idx="1">
                  <c:v>1.1499999999999999</c:v>
                </c:pt>
                <c:pt idx="2">
                  <c:v>1.05</c:v>
                </c:pt>
                <c:pt idx="3">
                  <c:v>0.95</c:v>
                </c:pt>
                <c:pt idx="4">
                  <c:v>0.87</c:v>
                </c:pt>
                <c:pt idx="5">
                  <c:v>0.8</c:v>
                </c:pt>
                <c:pt idx="6">
                  <c:v>0.4</c:v>
                </c:pt>
                <c:pt idx="7">
                  <c:v>0.2</c:v>
                </c:pt>
                <c:pt idx="8">
                  <c:v>0.1</c:v>
                </c:pt>
                <c:pt idx="9">
                  <c:v>0</c:v>
                </c:pt>
              </c:numCache>
            </c:numRef>
          </c:xVal>
          <c:yVal>
            <c:numRef>
              <c:f>Calculation!$AB$24:$AB$33</c:f>
              <c:numCache>
                <c:formatCode>0.00\ "kg/s"</c:formatCode>
                <c:ptCount val="10"/>
                <c:pt idx="0">
                  <c:v>0.1497364554579946</c:v>
                </c:pt>
                <c:pt idx="1">
                  <c:v>0.13686084184901282</c:v>
                </c:pt>
                <c:pt idx="2">
                  <c:v>0.13267209143014771</c:v>
                </c:pt>
                <c:pt idx="3">
                  <c:v>0.12295603520528162</c:v>
                </c:pt>
                <c:pt idx="4">
                  <c:v>0.11897136343336109</c:v>
                </c:pt>
                <c:pt idx="5">
                  <c:v>7.1346558966782839E-2</c:v>
                </c:pt>
                <c:pt idx="6">
                  <c:v>7.9800944668263679E-2</c:v>
                </c:pt>
                <c:pt idx="7">
                  <c:v>8.6450093859691615E-2</c:v>
                </c:pt>
                <c:pt idx="8">
                  <c:v>4.283271781649247E-2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166-47FC-8046-4492406DC5D1}"/>
            </c:ext>
          </c:extLst>
        </c:ser>
        <c:ser>
          <c:idx val="2"/>
          <c:order val="1"/>
          <c:tx>
            <c:strRef>
              <c:f>Calculation!$A$43</c:f>
              <c:strCache>
                <c:ptCount val="1"/>
                <c:pt idx="0">
                  <c:v>Vetus hydraulic cilynder 67cm3 (2,4rev)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Calculation!$T$45:$T$54</c:f>
              <c:numCache>
                <c:formatCode>0.00\ "s"</c:formatCode>
                <c:ptCount val="10"/>
                <c:pt idx="0">
                  <c:v>1</c:v>
                </c:pt>
                <c:pt idx="1">
                  <c:v>0.92</c:v>
                </c:pt>
                <c:pt idx="2">
                  <c:v>0.85</c:v>
                </c:pt>
                <c:pt idx="3">
                  <c:v>0.77</c:v>
                </c:pt>
                <c:pt idx="4">
                  <c:v>0.7</c:v>
                </c:pt>
                <c:pt idx="5">
                  <c:v>0.65</c:v>
                </c:pt>
                <c:pt idx="6">
                  <c:v>0.4</c:v>
                </c:pt>
                <c:pt idx="7">
                  <c:v>0.25</c:v>
                </c:pt>
                <c:pt idx="8">
                  <c:v>7.0000000000000007E-2</c:v>
                </c:pt>
                <c:pt idx="9">
                  <c:v>0</c:v>
                </c:pt>
              </c:numCache>
            </c:numRef>
          </c:xVal>
          <c:yVal>
            <c:numRef>
              <c:f>Calculation!$AB$45:$AB$54</c:f>
              <c:numCache>
                <c:formatCode>0.00\ "kg/s"</c:formatCode>
                <c:ptCount val="10"/>
                <c:pt idx="0">
                  <c:v>0.17957869869755866</c:v>
                </c:pt>
                <c:pt idx="1">
                  <c:v>0.16410810741557127</c:v>
                </c:pt>
                <c:pt idx="2">
                  <c:v>0.15719342658084268</c:v>
                </c:pt>
                <c:pt idx="3">
                  <c:v>0.14547660831978462</c:v>
                </c:pt>
                <c:pt idx="4">
                  <c:v>0.14178341200202968</c:v>
                </c:pt>
                <c:pt idx="5">
                  <c:v>8.4100967449043176E-2</c:v>
                </c:pt>
                <c:pt idx="6">
                  <c:v>7.6330533876169573E-2</c:v>
                </c:pt>
                <c:pt idx="7">
                  <c:v>6.6074820284450386E-2</c:v>
                </c:pt>
                <c:pt idx="8">
                  <c:v>5.8087058088102834E-2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166-47FC-8046-4492406DC5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8930048"/>
        <c:axId val="138931584"/>
      </c:scatterChart>
      <c:scatterChart>
        <c:scatterStyle val="lineMarker"/>
        <c:varyColors val="0"/>
        <c:ser>
          <c:idx val="4"/>
          <c:order val="2"/>
          <c:tx>
            <c:v>Hydrodrive turns per second</c:v>
          </c:tx>
          <c:spPr>
            <a:ln w="38100">
              <a:solidFill>
                <a:srgbClr val="0070C0"/>
              </a:solidFill>
              <a:prstDash val="sysDash"/>
            </a:ln>
          </c:spPr>
          <c:marker>
            <c:symbol val="none"/>
          </c:marker>
          <c:xVal>
            <c:numRef>
              <c:f>Calculation!$T$24:$T$33</c:f>
              <c:numCache>
                <c:formatCode>0.00\ "s"</c:formatCode>
                <c:ptCount val="10"/>
                <c:pt idx="0">
                  <c:v>1.25</c:v>
                </c:pt>
                <c:pt idx="1">
                  <c:v>1.1499999999999999</c:v>
                </c:pt>
                <c:pt idx="2">
                  <c:v>1.05</c:v>
                </c:pt>
                <c:pt idx="3">
                  <c:v>0.95</c:v>
                </c:pt>
                <c:pt idx="4">
                  <c:v>0.87</c:v>
                </c:pt>
                <c:pt idx="5">
                  <c:v>0.8</c:v>
                </c:pt>
                <c:pt idx="6">
                  <c:v>0.4</c:v>
                </c:pt>
                <c:pt idx="7">
                  <c:v>0.2</c:v>
                </c:pt>
                <c:pt idx="8">
                  <c:v>0.1</c:v>
                </c:pt>
                <c:pt idx="9">
                  <c:v>0</c:v>
                </c:pt>
              </c:numCache>
            </c:numRef>
          </c:xVal>
          <c:yVal>
            <c:numRef>
              <c:f>Calculation!$S$24:$S$33</c:f>
              <c:numCache>
                <c:formatCode>0.00\ "rev"</c:formatCode>
                <c:ptCount val="10"/>
                <c:pt idx="0">
                  <c:v>1.5</c:v>
                </c:pt>
                <c:pt idx="1">
                  <c:v>1.3714285714285714</c:v>
                </c:pt>
                <c:pt idx="2">
                  <c:v>1.2857142857142858</c:v>
                </c:pt>
                <c:pt idx="3">
                  <c:v>1.157142857142857</c:v>
                </c:pt>
                <c:pt idx="4">
                  <c:v>1.0714285714285714</c:v>
                </c:pt>
                <c:pt idx="5">
                  <c:v>0.8571428571428571</c:v>
                </c:pt>
                <c:pt idx="6">
                  <c:v>0.6428571428571429</c:v>
                </c:pt>
                <c:pt idx="7">
                  <c:v>0.42857142857142855</c:v>
                </c:pt>
                <c:pt idx="8">
                  <c:v>0.21428571428571427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166-47FC-8046-4492406DC5D1}"/>
            </c:ext>
          </c:extLst>
        </c:ser>
        <c:ser>
          <c:idx val="5"/>
          <c:order val="3"/>
          <c:tx>
            <c:v>Vetus turns per second</c:v>
          </c:tx>
          <c:spPr>
            <a:ln w="5080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Calculation!$T$45:$T$54</c:f>
              <c:numCache>
                <c:formatCode>0.00\ "s"</c:formatCode>
                <c:ptCount val="10"/>
                <c:pt idx="0">
                  <c:v>1</c:v>
                </c:pt>
                <c:pt idx="1">
                  <c:v>0.92</c:v>
                </c:pt>
                <c:pt idx="2">
                  <c:v>0.85</c:v>
                </c:pt>
                <c:pt idx="3">
                  <c:v>0.77</c:v>
                </c:pt>
                <c:pt idx="4">
                  <c:v>0.7</c:v>
                </c:pt>
                <c:pt idx="5">
                  <c:v>0.65</c:v>
                </c:pt>
                <c:pt idx="6">
                  <c:v>0.4</c:v>
                </c:pt>
                <c:pt idx="7">
                  <c:v>0.25</c:v>
                </c:pt>
                <c:pt idx="8">
                  <c:v>7.0000000000000007E-2</c:v>
                </c:pt>
                <c:pt idx="9">
                  <c:v>0</c:v>
                </c:pt>
              </c:numCache>
            </c:numRef>
          </c:xVal>
          <c:yVal>
            <c:numRef>
              <c:f>Calculation!$S$45:$S$54</c:f>
              <c:numCache>
                <c:formatCode>0.00\ "rev"</c:formatCode>
                <c:ptCount val="10"/>
                <c:pt idx="0">
                  <c:v>1.2</c:v>
                </c:pt>
                <c:pt idx="1">
                  <c:v>1.0971428571428572</c:v>
                </c:pt>
                <c:pt idx="2">
                  <c:v>1.0285714285714285</c:v>
                </c:pt>
                <c:pt idx="3">
                  <c:v>0.92571428571428571</c:v>
                </c:pt>
                <c:pt idx="4">
                  <c:v>0.85714285714285732</c:v>
                </c:pt>
                <c:pt idx="5">
                  <c:v>0.68571428571428561</c:v>
                </c:pt>
                <c:pt idx="6">
                  <c:v>0.51428571428571423</c:v>
                </c:pt>
                <c:pt idx="7">
                  <c:v>0.3428571428571428</c:v>
                </c:pt>
                <c:pt idx="8">
                  <c:v>0.1714285714285714</c:v>
                </c:pt>
                <c:pt idx="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166-47FC-8046-4492406DC5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053120"/>
        <c:axId val="140051584"/>
      </c:scatterChart>
      <c:valAx>
        <c:axId val="138930048"/>
        <c:scaling>
          <c:orientation val="minMax"/>
        </c:scaling>
        <c:delete val="0"/>
        <c:axPos val="b"/>
        <c:minorGridlines/>
        <c:numFmt formatCode="0.00\ &quot;s&quot;" sourceLinked="1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en-US"/>
          </a:p>
        </c:txPr>
        <c:crossAx val="138931584"/>
        <c:crosses val="autoZero"/>
        <c:crossBetween val="midCat"/>
      </c:valAx>
      <c:valAx>
        <c:axId val="138931584"/>
        <c:scaling>
          <c:orientation val="minMax"/>
          <c:max val="0.4"/>
          <c:min val="0"/>
        </c:scaling>
        <c:delete val="0"/>
        <c:axPos val="l"/>
        <c:majorGridlines/>
        <c:numFmt formatCode="0.00\ &quot;kg/s&quot;" sourceLinked="1"/>
        <c:majorTickMark val="out"/>
        <c:minorTickMark val="none"/>
        <c:tickLblPos val="nextTo"/>
        <c:txPr>
          <a:bodyPr/>
          <a:lstStyle/>
          <a:p>
            <a:pPr>
              <a:defRPr sz="1200" b="1"/>
            </a:pPr>
            <a:endParaRPr lang="en-US"/>
          </a:p>
        </c:txPr>
        <c:crossAx val="138930048"/>
        <c:crosses val="autoZero"/>
        <c:crossBetween val="midCat"/>
      </c:valAx>
      <c:valAx>
        <c:axId val="140051584"/>
        <c:scaling>
          <c:orientation val="minMax"/>
          <c:max val="1.5"/>
        </c:scaling>
        <c:delete val="0"/>
        <c:axPos val="r"/>
        <c:numFmt formatCode="0.00\ &quot;rev&quot;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140053120"/>
        <c:crosses val="max"/>
        <c:crossBetween val="midCat"/>
      </c:valAx>
      <c:valAx>
        <c:axId val="140053120"/>
        <c:scaling>
          <c:orientation val="minMax"/>
        </c:scaling>
        <c:delete val="1"/>
        <c:axPos val="b"/>
        <c:numFmt formatCode="0.00\ &quot;s&quot;" sourceLinked="1"/>
        <c:majorTickMark val="out"/>
        <c:minorTickMark val="none"/>
        <c:tickLblPos val="nextTo"/>
        <c:crossAx val="14005158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5675405595011114"/>
          <c:y val="0.39787051206051177"/>
          <c:w val="0.14674428385377555"/>
          <c:h val="0.43205506837370805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63</xdr:row>
      <xdr:rowOff>175611</xdr:rowOff>
    </xdr:from>
    <xdr:to>
      <xdr:col>15</xdr:col>
      <xdr:colOff>872836</xdr:colOff>
      <xdr:row>96</xdr:row>
      <xdr:rowOff>81890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101</xdr:row>
      <xdr:rowOff>16911</xdr:rowOff>
    </xdr:from>
    <xdr:to>
      <xdr:col>15</xdr:col>
      <xdr:colOff>872836</xdr:colOff>
      <xdr:row>122</xdr:row>
      <xdr:rowOff>151381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892629</xdr:colOff>
      <xdr:row>1</xdr:row>
      <xdr:rowOff>402772</xdr:rowOff>
    </xdr:from>
    <xdr:to>
      <xdr:col>29</xdr:col>
      <xdr:colOff>1246094</xdr:colOff>
      <xdr:row>2</xdr:row>
      <xdr:rowOff>89647</xdr:rowOff>
    </xdr:to>
    <xdr:cxnSp macro="">
      <xdr:nvCxnSpPr>
        <xdr:cNvPr id="7" name="Straight Arrow Connector 6"/>
        <xdr:cNvCxnSpPr/>
      </xdr:nvCxnSpPr>
      <xdr:spPr>
        <a:xfrm flipH="1" flipV="1">
          <a:off x="27257829" y="707572"/>
          <a:ext cx="2549818" cy="421981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947057</xdr:colOff>
      <xdr:row>2</xdr:row>
      <xdr:rowOff>188259</xdr:rowOff>
    </xdr:from>
    <xdr:to>
      <xdr:col>29</xdr:col>
      <xdr:colOff>1255059</xdr:colOff>
      <xdr:row>22</xdr:row>
      <xdr:rowOff>87086</xdr:rowOff>
    </xdr:to>
    <xdr:cxnSp macro="">
      <xdr:nvCxnSpPr>
        <xdr:cNvPr id="14" name="Straight Arrow Connector 13"/>
        <xdr:cNvCxnSpPr/>
      </xdr:nvCxnSpPr>
      <xdr:spPr>
        <a:xfrm flipH="1">
          <a:off x="27312257" y="1228165"/>
          <a:ext cx="2504355" cy="3798474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936172</xdr:colOff>
      <xdr:row>3</xdr:row>
      <xdr:rowOff>44824</xdr:rowOff>
    </xdr:from>
    <xdr:to>
      <xdr:col>29</xdr:col>
      <xdr:colOff>1281953</xdr:colOff>
      <xdr:row>43</xdr:row>
      <xdr:rowOff>217714</xdr:rowOff>
    </xdr:to>
    <xdr:cxnSp macro="">
      <xdr:nvCxnSpPr>
        <xdr:cNvPr id="16" name="Straight Arrow Connector 15"/>
        <xdr:cNvCxnSpPr/>
      </xdr:nvCxnSpPr>
      <xdr:spPr>
        <a:xfrm flipH="1">
          <a:off x="27301372" y="1281953"/>
          <a:ext cx="2542134" cy="8492137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31</xdr:col>
      <xdr:colOff>842682</xdr:colOff>
      <xdr:row>13</xdr:row>
      <xdr:rowOff>64545</xdr:rowOff>
    </xdr:from>
    <xdr:ext cx="2389629" cy="41383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TextBox 17"/>
            <xdr:cNvSpPr txBox="1"/>
          </xdr:nvSpPr>
          <xdr:spPr>
            <a:xfrm>
              <a:off x="31636447" y="3184263"/>
              <a:ext cx="2389629" cy="4138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𝐹𝑑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US" sz="1100" b="0" i="1">
                        <a:latin typeface="Cambria Math" panose="02040503050406030204" pitchFamily="18" charset="0"/>
                      </a:rPr>
                      <m:t>𝑞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sSup>
                      <m:sSup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d>
                          <m:d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𝑉</m:t>
                            </m:r>
                            <m:f>
                              <m:f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fPr>
                              <m:num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1852</m:t>
                                </m:r>
                              </m:num>
                              <m:den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3600</m:t>
                                </m:r>
                              </m:den>
                            </m:f>
                          </m:e>
                        </m:d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</m:t>
                        </m:r>
                      </m:sup>
                    </m:sSup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𝐶𝑑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d>
                      <m:dPr>
                        <m:begChr m:val="["/>
                        <m:endChr m:val="]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𝑁</m:t>
                        </m:r>
                      </m:e>
                    </m:d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8" name="TextBox 17"/>
            <xdr:cNvSpPr txBox="1"/>
          </xdr:nvSpPr>
          <xdr:spPr>
            <a:xfrm>
              <a:off x="31636447" y="3184263"/>
              <a:ext cx="2389629" cy="4138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𝐹𝑑=1/2 𝑞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×(𝑉 1852/3600)^2×𝐴×𝐶𝑑=[𝑁]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32</xdr:col>
      <xdr:colOff>493058</xdr:colOff>
      <xdr:row>21</xdr:row>
      <xdr:rowOff>31377</xdr:rowOff>
    </xdr:from>
    <xdr:ext cx="955774" cy="32137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1" name="TextBox 20"/>
            <xdr:cNvSpPr txBox="1"/>
          </xdr:nvSpPr>
          <xdr:spPr>
            <a:xfrm>
              <a:off x="35177505" y="7212106"/>
              <a:ext cx="955774" cy="3213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𝐹𝑐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𝐹𝑑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𝑙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den>
                    </m:f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d>
                      <m:dPr>
                        <m:begChr m:val="["/>
                        <m:endChr m:val="]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𝑁</m:t>
                        </m:r>
                      </m:e>
                    </m:d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21" name="TextBox 20"/>
            <xdr:cNvSpPr txBox="1"/>
          </xdr:nvSpPr>
          <xdr:spPr>
            <a:xfrm>
              <a:off x="35177505" y="7212106"/>
              <a:ext cx="955774" cy="3213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𝐹𝑐=𝐹𝑑/𝑙1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=[𝑁]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32</xdr:col>
      <xdr:colOff>107576</xdr:colOff>
      <xdr:row>24</xdr:row>
      <xdr:rowOff>4482</xdr:rowOff>
    </xdr:from>
    <xdr:ext cx="1669240" cy="31803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2" name="TextBox 21"/>
            <xdr:cNvSpPr txBox="1"/>
          </xdr:nvSpPr>
          <xdr:spPr>
            <a:xfrm>
              <a:off x="34792023" y="7749988"/>
              <a:ext cx="1669240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𝑃𝑠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𝐹𝑐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𝐴𝑐</m:t>
                        </m:r>
                      </m:den>
                    </m:f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100000</m:t>
                        </m:r>
                      </m:den>
                    </m:f>
                    <m:r>
                      <a:rPr lang="en-US" sz="1100" b="0" i="0">
                        <a:latin typeface="Cambria Math" panose="02040503050406030204" pitchFamily="18" charset="0"/>
                        <a:ea typeface="+mn-ea"/>
                      </a:rPr>
                      <m:t>=</m:t>
                    </m:r>
                    <m:d>
                      <m:dPr>
                        <m:begChr m:val="["/>
                        <m:endChr m:val="]"/>
                        <m:ctrlPr>
                          <a:rPr lang="en-US" sz="1100" b="0" i="1">
                            <a:latin typeface="Cambria Math" panose="02040503050406030204" pitchFamily="18" charset="0"/>
                            <a:ea typeface="+mn-ea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+mn-ea"/>
                          </a:rPr>
                          <m:t>𝑏𝑎𝑟</m:t>
                        </m:r>
                      </m:e>
                    </m:d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22" name="TextBox 21"/>
            <xdr:cNvSpPr txBox="1"/>
          </xdr:nvSpPr>
          <xdr:spPr>
            <a:xfrm>
              <a:off x="34792023" y="7749988"/>
              <a:ext cx="1669240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𝑃𝑠=𝐹𝑐/𝐴𝑐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×1/100000</a:t>
              </a:r>
              <a:r>
                <a:rPr lang="en-US" sz="1100" b="0" i="0">
                  <a:latin typeface="+mn-lt"/>
                  <a:ea typeface="+mn-ea"/>
                </a:rPr>
                <a:t>=</a:t>
              </a:r>
              <a:r>
                <a:rPr lang="en-US" sz="1100" b="0" i="0">
                  <a:latin typeface="Cambria Math" panose="02040503050406030204" pitchFamily="18" charset="0"/>
                  <a:ea typeface="+mn-ea"/>
                </a:rPr>
                <a:t>[𝑏𝑎𝑟]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32</xdr:col>
      <xdr:colOff>295834</xdr:colOff>
      <xdr:row>18</xdr:row>
      <xdr:rowOff>58271</xdr:rowOff>
    </xdr:from>
    <xdr:ext cx="125053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3" name="TextBox 22"/>
            <xdr:cNvSpPr txBox="1"/>
          </xdr:nvSpPr>
          <xdr:spPr>
            <a:xfrm>
              <a:off x="34980281" y="6674224"/>
              <a:ext cx="125053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𝐹𝑠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𝐹𝑑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r>
                      <m:rPr>
                        <m:sty m:val="p"/>
                      </m:rPr>
                      <a:rPr lang="en-US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l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d>
                      <m:dPr>
                        <m:begChr m:val="["/>
                        <m:endChr m:val="]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𝑁𝑚</m:t>
                        </m:r>
                      </m:e>
                    </m:d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23" name="TextBox 22"/>
            <xdr:cNvSpPr txBox="1"/>
          </xdr:nvSpPr>
          <xdr:spPr>
            <a:xfrm>
              <a:off x="34980281" y="6674224"/>
              <a:ext cx="125053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𝐹𝑠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=𝐹𝑑×l=[𝑁𝑚]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32</xdr:col>
      <xdr:colOff>197223</xdr:colOff>
      <xdr:row>27</xdr:row>
      <xdr:rowOff>22412</xdr:rowOff>
    </xdr:from>
    <xdr:ext cx="1389932" cy="46871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4" name="TextBox 23"/>
            <xdr:cNvSpPr txBox="1"/>
          </xdr:nvSpPr>
          <xdr:spPr>
            <a:xfrm>
              <a:off x="35984329" y="8332694"/>
              <a:ext cx="1389932" cy="46871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𝐹𝑚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1,59×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𝑃𝑐𝑐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𝑃𝑠</m:t>
                        </m:r>
                      </m:num>
                      <m:den>
                        <m:eqArr>
                          <m:eqArr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eqArr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100×</m:t>
                            </m:r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0</m:t>
                            </m:r>
                          </m:e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</m:e>
                        </m:eqAr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24" name="TextBox 23"/>
            <xdr:cNvSpPr txBox="1"/>
          </xdr:nvSpPr>
          <xdr:spPr>
            <a:xfrm>
              <a:off x="35984329" y="8332694"/>
              <a:ext cx="1389932" cy="46871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𝐹𝑚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=(1,59×𝑃𝑐𝑐×𝑃𝑠)/█(100×𝑛0@ 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32</xdr:col>
      <xdr:colOff>17929</xdr:colOff>
      <xdr:row>30</xdr:row>
      <xdr:rowOff>85165</xdr:rowOff>
    </xdr:from>
    <xdr:ext cx="1799980" cy="31803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5" name="TextBox 24"/>
            <xdr:cNvSpPr txBox="1"/>
          </xdr:nvSpPr>
          <xdr:spPr>
            <a:xfrm>
              <a:off x="35805035" y="8960224"/>
              <a:ext cx="1799980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𝑊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𝑃𝑐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𝑄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600×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</m:t>
                        </m:r>
                      </m:den>
                    </m:f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×1000=</m:t>
                    </m:r>
                    <m:d>
                      <m:dPr>
                        <m:begChr m:val="["/>
                        <m:endChr m:val="]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𝑊</m:t>
                        </m:r>
                      </m:e>
                    </m:d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25" name="TextBox 24"/>
            <xdr:cNvSpPr txBox="1"/>
          </xdr:nvSpPr>
          <xdr:spPr>
            <a:xfrm>
              <a:off x="35805035" y="8960224"/>
              <a:ext cx="1799980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𝑊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=(𝑃𝑐×𝑄)/(600×𝑛1)×1000=[𝑊]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32</xdr:col>
      <xdr:colOff>313764</xdr:colOff>
      <xdr:row>32</xdr:row>
      <xdr:rowOff>103094</xdr:rowOff>
    </xdr:from>
    <xdr:ext cx="1153328" cy="31803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6" name="TextBox 25"/>
            <xdr:cNvSpPr txBox="1"/>
          </xdr:nvSpPr>
          <xdr:spPr>
            <a:xfrm>
              <a:off x="32138470" y="7472082"/>
              <a:ext cx="1153328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𝑄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𝑐𝑐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𝑟𝑒𝑣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1000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26" name="TextBox 25"/>
            <xdr:cNvSpPr txBox="1"/>
          </xdr:nvSpPr>
          <xdr:spPr>
            <a:xfrm>
              <a:off x="32138470" y="7472082"/>
              <a:ext cx="1153328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𝑄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=(𝑐𝑐×𝑟𝑒𝑣×𝑛2)/1000</a:t>
              </a:r>
              <a:endParaRPr lang="en-US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1"/>
  <sheetViews>
    <sheetView tabSelected="1" topLeftCell="Q34" zoomScale="85" zoomScaleNormal="85" workbookViewId="0">
      <selection activeCell="AG39" sqref="AG39"/>
    </sheetView>
  </sheetViews>
  <sheetFormatPr defaultColWidth="8.88671875" defaultRowHeight="14.4" x14ac:dyDescent="0.3"/>
  <cols>
    <col min="1" max="2" width="8.88671875" style="1"/>
    <col min="3" max="3" width="16" style="1" customWidth="1"/>
    <col min="4" max="4" width="11.5546875" style="1" customWidth="1"/>
    <col min="5" max="5" width="9.44140625" style="2" customWidth="1"/>
    <col min="6" max="6" width="9.5546875" style="1" bestFit="1" customWidth="1"/>
    <col min="7" max="7" width="8.88671875" style="1"/>
    <col min="8" max="8" width="10.109375" style="1" bestFit="1" customWidth="1"/>
    <col min="9" max="9" width="10.109375" style="1" customWidth="1"/>
    <col min="10" max="10" width="17.5546875" style="1" customWidth="1"/>
    <col min="11" max="11" width="14.5546875" style="1" customWidth="1"/>
    <col min="12" max="12" width="13.44140625" style="1" customWidth="1"/>
    <col min="13" max="13" width="13" style="1" customWidth="1"/>
    <col min="14" max="15" width="16.109375" style="1" customWidth="1"/>
    <col min="16" max="16" width="13" style="1" customWidth="1"/>
    <col min="17" max="17" width="18.88671875" style="1" customWidth="1"/>
    <col min="18" max="18" width="16.44140625" style="1" customWidth="1"/>
    <col min="19" max="19" width="19.6640625" style="1" customWidth="1"/>
    <col min="20" max="20" width="27.88671875" style="1" bestFit="1" customWidth="1"/>
    <col min="21" max="21" width="19.6640625" style="1" customWidth="1"/>
    <col min="22" max="22" width="20.44140625" style="1" customWidth="1"/>
    <col min="23" max="23" width="13.88671875" style="1" customWidth="1"/>
    <col min="24" max="25" width="12.33203125" style="1" customWidth="1"/>
    <col min="26" max="26" width="13.6640625" style="1" customWidth="1"/>
    <col min="27" max="27" width="12.6640625" style="1" customWidth="1"/>
    <col min="28" max="28" width="15" style="1" customWidth="1"/>
    <col min="29" max="29" width="17" style="1" customWidth="1"/>
    <col min="30" max="30" width="19.88671875" style="1" customWidth="1"/>
    <col min="31" max="31" width="12.6640625" style="1" customWidth="1"/>
    <col min="32" max="33" width="15" style="1" customWidth="1"/>
    <col min="34" max="34" width="15.6640625" style="1" bestFit="1" customWidth="1"/>
    <col min="35" max="35" width="9.88671875" style="1" customWidth="1"/>
    <col min="36" max="36" width="10.6640625" style="1" customWidth="1"/>
    <col min="37" max="37" width="6.44140625" style="1" bestFit="1" customWidth="1"/>
    <col min="38" max="39" width="12.5546875" style="1" bestFit="1" customWidth="1"/>
    <col min="40" max="40" width="8.88671875" style="1"/>
    <col min="41" max="41" width="9.88671875" style="1" bestFit="1" customWidth="1"/>
    <col min="42" max="16384" width="8.88671875" style="1"/>
  </cols>
  <sheetData>
    <row r="1" spans="1:36" ht="24" thickBot="1" x14ac:dyDescent="0.35">
      <c r="A1" s="117" t="s">
        <v>34</v>
      </c>
      <c r="B1" s="117"/>
      <c r="C1" s="117"/>
      <c r="D1" s="117"/>
      <c r="E1" s="117"/>
      <c r="F1" s="117"/>
      <c r="G1" s="2"/>
      <c r="H1" s="2"/>
      <c r="I1" s="2"/>
      <c r="J1" s="2"/>
      <c r="K1" s="2"/>
      <c r="L1" s="2"/>
      <c r="M1" s="121" t="s">
        <v>46</v>
      </c>
      <c r="N1" s="121"/>
      <c r="O1" s="121"/>
      <c r="P1" s="121"/>
      <c r="Q1" s="2"/>
      <c r="R1" s="121" t="s">
        <v>45</v>
      </c>
      <c r="S1" s="121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6" ht="58.2" thickBot="1" x14ac:dyDescent="0.35">
      <c r="A2" s="3" t="s">
        <v>0</v>
      </c>
      <c r="B2" s="4" t="s">
        <v>4</v>
      </c>
      <c r="C2" s="4" t="s">
        <v>3</v>
      </c>
      <c r="D2" s="4" t="s">
        <v>2</v>
      </c>
      <c r="E2" s="4" t="s">
        <v>1</v>
      </c>
      <c r="F2" s="4" t="s">
        <v>5</v>
      </c>
      <c r="G2" s="4" t="s">
        <v>19</v>
      </c>
      <c r="H2" s="4" t="s">
        <v>15</v>
      </c>
      <c r="I2" s="4" t="s">
        <v>20</v>
      </c>
      <c r="J2" s="4" t="s">
        <v>10</v>
      </c>
      <c r="K2" s="4" t="s">
        <v>7</v>
      </c>
      <c r="L2" s="4" t="s">
        <v>8</v>
      </c>
      <c r="M2" s="4" t="s">
        <v>48</v>
      </c>
      <c r="N2" s="4" t="s">
        <v>9</v>
      </c>
      <c r="O2" s="4" t="s">
        <v>13</v>
      </c>
      <c r="P2" s="115" t="s">
        <v>43</v>
      </c>
      <c r="R2" s="3" t="s">
        <v>24</v>
      </c>
      <c r="S2" s="4" t="s">
        <v>53</v>
      </c>
      <c r="T2" s="4" t="s">
        <v>37</v>
      </c>
      <c r="U2" s="4" t="s">
        <v>38</v>
      </c>
      <c r="V2" s="4" t="s">
        <v>56</v>
      </c>
      <c r="W2" s="4" t="s">
        <v>55</v>
      </c>
      <c r="X2" s="4" t="s">
        <v>31</v>
      </c>
      <c r="Y2" s="4" t="s">
        <v>32</v>
      </c>
      <c r="Z2" s="4" t="s">
        <v>25</v>
      </c>
      <c r="AA2" s="4" t="s">
        <v>39</v>
      </c>
      <c r="AB2" s="115" t="s">
        <v>40</v>
      </c>
    </row>
    <row r="3" spans="1:36" ht="15.75" customHeight="1" x14ac:dyDescent="0.3">
      <c r="A3" s="58">
        <f t="shared" ref="A3:A21" si="0">R73</f>
        <v>0.21</v>
      </c>
      <c r="B3" s="59">
        <f t="shared" ref="B3:B21" si="1">S73</f>
        <v>4</v>
      </c>
      <c r="C3" s="60">
        <f t="shared" ref="C3:C21" si="2">T73</f>
        <v>1038</v>
      </c>
      <c r="D3" s="61">
        <f t="shared" ref="D3:D21" si="3">U73</f>
        <v>0.6</v>
      </c>
      <c r="E3" s="62">
        <v>35</v>
      </c>
      <c r="F3" s="63">
        <f t="shared" ref="F3:F11" si="4">0.5*C3*((B3*1852/3600)^2)*A3*D3</f>
        <v>276.90758293333334</v>
      </c>
      <c r="G3" s="64">
        <v>0.25</v>
      </c>
      <c r="H3" s="65">
        <f t="shared" ref="H3:H15" si="5">F3*G3</f>
        <v>69.226895733333336</v>
      </c>
      <c r="I3" s="64">
        <v>0.18</v>
      </c>
      <c r="J3" s="63">
        <f t="shared" ref="J3:J13" si="6">H3/I3</f>
        <v>384.59386518518522</v>
      </c>
      <c r="K3" s="67">
        <v>1E-3</v>
      </c>
      <c r="L3" s="68">
        <f t="shared" ref="L3:L21" si="7">J3/K3/100000+(10/100)</f>
        <v>3.9459386518518524</v>
      </c>
      <c r="M3" s="63">
        <v>0.92</v>
      </c>
      <c r="N3" s="65">
        <f>((1.59*28*L3)/100/M3)</f>
        <v>1.9094911823961356</v>
      </c>
      <c r="O3" s="63">
        <f t="shared" ref="O3:O13" si="8">N3/0.35</f>
        <v>5.4556890925603874</v>
      </c>
      <c r="P3" s="69">
        <f t="shared" ref="P3:P21" si="9">O3/10</f>
        <v>0.54556890925603874</v>
      </c>
      <c r="R3" s="106">
        <v>28</v>
      </c>
      <c r="S3" s="107">
        <f t="shared" ref="S3:S21" si="10">((360*3)/$E$3*E3/(360*3))*3</f>
        <v>3</v>
      </c>
      <c r="T3" s="108">
        <v>2.95</v>
      </c>
      <c r="U3" s="109">
        <f t="shared" ref="U3:U11" si="11">S3/T3*60</f>
        <v>61.016949152542367</v>
      </c>
      <c r="V3" s="110">
        <f t="shared" ref="V3:V21" si="12">R3*Y3*S3/1000</f>
        <v>7.7280000000000001E-2</v>
      </c>
      <c r="W3" s="111">
        <f t="shared" ref="W3:W11" si="13">V3/T3</f>
        <v>2.6196610169491524E-2</v>
      </c>
      <c r="X3" s="112">
        <v>0.82</v>
      </c>
      <c r="Y3" s="112">
        <v>0.92</v>
      </c>
      <c r="Z3" s="113">
        <f t="shared" ref="Z3:Z21" si="14">L3*W3/600/X3*1000</f>
        <v>0.21010206629124376</v>
      </c>
      <c r="AA3" s="114">
        <f>Z3/10</f>
        <v>2.1010206629124374E-2</v>
      </c>
      <c r="AB3" s="116">
        <f>AA3/0.35</f>
        <v>6.0029161797498218E-2</v>
      </c>
      <c r="AE3" s="119" t="s">
        <v>50</v>
      </c>
      <c r="AF3" s="120"/>
      <c r="AG3" s="120"/>
      <c r="AH3" s="120"/>
      <c r="AI3" s="120"/>
    </row>
    <row r="4" spans="1:36" ht="15" customHeight="1" x14ac:dyDescent="0.3">
      <c r="A4" s="6">
        <f t="shared" si="0"/>
        <v>0.21</v>
      </c>
      <c r="B4" s="7">
        <f t="shared" si="1"/>
        <v>4.2</v>
      </c>
      <c r="C4" s="8">
        <f t="shared" si="2"/>
        <v>1038</v>
      </c>
      <c r="D4" s="9">
        <f t="shared" si="3"/>
        <v>0.5</v>
      </c>
      <c r="E4" s="10">
        <v>32</v>
      </c>
      <c r="F4" s="11">
        <f t="shared" si="4"/>
        <v>254.40884181999996</v>
      </c>
      <c r="G4" s="12">
        <v>0.25</v>
      </c>
      <c r="H4" s="13">
        <f t="shared" si="5"/>
        <v>63.602210454999991</v>
      </c>
      <c r="I4" s="12">
        <v>0.18</v>
      </c>
      <c r="J4" s="11">
        <f t="shared" si="6"/>
        <v>353.34561363888884</v>
      </c>
      <c r="K4" s="14">
        <v>1E-3</v>
      </c>
      <c r="L4" s="15">
        <f t="shared" si="7"/>
        <v>3.6334561363888884</v>
      </c>
      <c r="M4" s="11">
        <v>0.92</v>
      </c>
      <c r="N4" s="13">
        <f t="shared" ref="N4:N21" si="15">((1.59*28*L4)/100/M4)</f>
        <v>1.7582768173047101</v>
      </c>
      <c r="O4" s="11">
        <f t="shared" si="8"/>
        <v>5.0236480494420288</v>
      </c>
      <c r="P4" s="16">
        <f t="shared" si="9"/>
        <v>0.50236480494420288</v>
      </c>
      <c r="R4" s="103">
        <v>28</v>
      </c>
      <c r="S4" s="78">
        <f t="shared" si="10"/>
        <v>2.7428571428571429</v>
      </c>
      <c r="T4" s="82">
        <v>2.68</v>
      </c>
      <c r="U4" s="86">
        <f t="shared" si="11"/>
        <v>61.407249466950958</v>
      </c>
      <c r="V4" s="90">
        <f t="shared" si="12"/>
        <v>7.065600000000001E-2</v>
      </c>
      <c r="W4" s="74">
        <f t="shared" si="13"/>
        <v>2.6364179104477616E-2</v>
      </c>
      <c r="X4" s="9">
        <v>0.82</v>
      </c>
      <c r="Y4" s="9">
        <v>0.92</v>
      </c>
      <c r="Z4" s="18">
        <f t="shared" si="14"/>
        <v>0.19470139908134126</v>
      </c>
      <c r="AA4" s="94">
        <f t="shared" ref="AA4:AA21" si="16">Z4/10</f>
        <v>1.9470139908134128E-2</v>
      </c>
      <c r="AB4" s="99">
        <f t="shared" ref="AB4:AB21" si="17">AA4/0.35</f>
        <v>5.562897116609751E-2</v>
      </c>
      <c r="AE4" s="120"/>
      <c r="AF4" s="120"/>
      <c r="AG4" s="120"/>
      <c r="AH4" s="120"/>
      <c r="AI4" s="120"/>
    </row>
    <row r="5" spans="1:36" ht="15" customHeight="1" x14ac:dyDescent="0.3">
      <c r="A5" s="19">
        <f t="shared" si="0"/>
        <v>0.21</v>
      </c>
      <c r="B5" s="20">
        <f t="shared" si="1"/>
        <v>4.3</v>
      </c>
      <c r="C5" s="21">
        <f t="shared" si="2"/>
        <v>1038</v>
      </c>
      <c r="D5" s="22">
        <f t="shared" si="3"/>
        <v>0.45</v>
      </c>
      <c r="E5" s="23">
        <v>30</v>
      </c>
      <c r="F5" s="24">
        <f t="shared" si="4"/>
        <v>240.00099414549999</v>
      </c>
      <c r="G5" s="25">
        <v>0.25</v>
      </c>
      <c r="H5" s="26">
        <f t="shared" si="5"/>
        <v>60.000248536374997</v>
      </c>
      <c r="I5" s="25">
        <v>0.18</v>
      </c>
      <c r="J5" s="24">
        <f t="shared" si="6"/>
        <v>333.33471409097223</v>
      </c>
      <c r="K5" s="27">
        <v>1E-3</v>
      </c>
      <c r="L5" s="28">
        <f t="shared" si="7"/>
        <v>3.433347140909722</v>
      </c>
      <c r="M5" s="24">
        <v>0.92</v>
      </c>
      <c r="N5" s="26">
        <f t="shared" si="15"/>
        <v>1.6614414642750088</v>
      </c>
      <c r="O5" s="24">
        <f t="shared" si="8"/>
        <v>4.7469756122143112</v>
      </c>
      <c r="P5" s="29">
        <f t="shared" si="9"/>
        <v>0.47469756122143114</v>
      </c>
      <c r="R5" s="104">
        <v>28</v>
      </c>
      <c r="S5" s="79">
        <f t="shared" si="10"/>
        <v>2.5714285714285716</v>
      </c>
      <c r="T5" s="83">
        <v>2.4500000000000002</v>
      </c>
      <c r="U5" s="87">
        <f t="shared" si="11"/>
        <v>62.9737609329446</v>
      </c>
      <c r="V5" s="91">
        <f t="shared" si="12"/>
        <v>6.6240000000000007E-2</v>
      </c>
      <c r="W5" s="75">
        <f t="shared" si="13"/>
        <v>2.7036734693877552E-2</v>
      </c>
      <c r="X5" s="22">
        <v>0.82</v>
      </c>
      <c r="Y5" s="22">
        <v>0.92</v>
      </c>
      <c r="Z5" s="42">
        <f t="shared" si="14"/>
        <v>0.18867173935113657</v>
      </c>
      <c r="AA5" s="95">
        <f t="shared" si="16"/>
        <v>1.8867173935113658E-2</v>
      </c>
      <c r="AB5" s="100">
        <f t="shared" si="17"/>
        <v>5.390621124318188E-2</v>
      </c>
      <c r="AE5" s="120"/>
      <c r="AF5" s="120"/>
      <c r="AG5" s="120"/>
      <c r="AH5" s="120"/>
      <c r="AI5" s="120"/>
    </row>
    <row r="6" spans="1:36" ht="15" customHeight="1" x14ac:dyDescent="0.3">
      <c r="A6" s="6">
        <f t="shared" si="0"/>
        <v>0.21</v>
      </c>
      <c r="B6" s="7">
        <f t="shared" si="1"/>
        <v>4.4000000000000004</v>
      </c>
      <c r="C6" s="8">
        <f t="shared" si="2"/>
        <v>1038</v>
      </c>
      <c r="D6" s="9">
        <f t="shared" si="3"/>
        <v>0.4</v>
      </c>
      <c r="E6" s="10">
        <v>27</v>
      </c>
      <c r="F6" s="11">
        <f t="shared" si="4"/>
        <v>223.37211689955564</v>
      </c>
      <c r="G6" s="12">
        <v>0.25</v>
      </c>
      <c r="H6" s="13">
        <f t="shared" si="5"/>
        <v>55.843029224888909</v>
      </c>
      <c r="I6" s="12">
        <v>0.18</v>
      </c>
      <c r="J6" s="11">
        <f t="shared" si="6"/>
        <v>310.23905124938284</v>
      </c>
      <c r="K6" s="14">
        <v>1E-3</v>
      </c>
      <c r="L6" s="15">
        <f t="shared" si="7"/>
        <v>3.2023905124938286</v>
      </c>
      <c r="M6" s="11">
        <v>0.92</v>
      </c>
      <c r="N6" s="13">
        <f t="shared" si="15"/>
        <v>1.5496785393067962</v>
      </c>
      <c r="O6" s="11">
        <f t="shared" si="8"/>
        <v>4.4276529694479896</v>
      </c>
      <c r="P6" s="16">
        <f t="shared" si="9"/>
        <v>0.44276529694479894</v>
      </c>
      <c r="R6" s="103">
        <v>28</v>
      </c>
      <c r="S6" s="78">
        <f t="shared" si="10"/>
        <v>2.3142857142857141</v>
      </c>
      <c r="T6" s="82">
        <v>2.2000000000000002</v>
      </c>
      <c r="U6" s="86">
        <f t="shared" si="11"/>
        <v>63.116883116883102</v>
      </c>
      <c r="V6" s="90">
        <f t="shared" si="12"/>
        <v>5.9616000000000002E-2</v>
      </c>
      <c r="W6" s="74">
        <f t="shared" si="13"/>
        <v>2.7098181818181816E-2</v>
      </c>
      <c r="X6" s="9">
        <v>0.82</v>
      </c>
      <c r="Y6" s="9">
        <v>0.92</v>
      </c>
      <c r="Z6" s="18">
        <f t="shared" si="14"/>
        <v>0.17638000073247606</v>
      </c>
      <c r="AA6" s="94">
        <f t="shared" si="16"/>
        <v>1.7638000073247607E-2</v>
      </c>
      <c r="AB6" s="99">
        <f t="shared" si="17"/>
        <v>5.0394285923564597E-2</v>
      </c>
      <c r="AE6" s="120"/>
      <c r="AF6" s="120"/>
      <c r="AG6" s="120"/>
      <c r="AH6" s="120"/>
      <c r="AI6" s="120"/>
    </row>
    <row r="7" spans="1:36" ht="15" customHeight="1" x14ac:dyDescent="0.3">
      <c r="A7" s="19">
        <f t="shared" si="0"/>
        <v>0.21</v>
      </c>
      <c r="B7" s="20">
        <f t="shared" si="1"/>
        <v>4.5999999999999996</v>
      </c>
      <c r="C7" s="21">
        <f t="shared" si="2"/>
        <v>1038</v>
      </c>
      <c r="D7" s="22">
        <f t="shared" si="3"/>
        <v>0.35</v>
      </c>
      <c r="E7" s="23">
        <v>25</v>
      </c>
      <c r="F7" s="24">
        <f t="shared" si="4"/>
        <v>213.62266241711109</v>
      </c>
      <c r="G7" s="25">
        <v>0.25</v>
      </c>
      <c r="H7" s="26">
        <f t="shared" si="5"/>
        <v>53.405665604277772</v>
      </c>
      <c r="I7" s="25">
        <v>0.18</v>
      </c>
      <c r="J7" s="24">
        <f t="shared" si="6"/>
        <v>296.69814224598764</v>
      </c>
      <c r="K7" s="27">
        <v>1E-3</v>
      </c>
      <c r="L7" s="28">
        <f t="shared" si="7"/>
        <v>3.0669814224598761</v>
      </c>
      <c r="M7" s="24">
        <v>0.92</v>
      </c>
      <c r="N7" s="26">
        <f t="shared" si="15"/>
        <v>1.4841523144338444</v>
      </c>
      <c r="O7" s="24">
        <f t="shared" si="8"/>
        <v>4.2404351840966985</v>
      </c>
      <c r="P7" s="29">
        <f t="shared" si="9"/>
        <v>0.42404351840966986</v>
      </c>
      <c r="R7" s="104">
        <v>28</v>
      </c>
      <c r="S7" s="79">
        <f t="shared" si="10"/>
        <v>2.1428571428571428</v>
      </c>
      <c r="T7" s="83">
        <v>2</v>
      </c>
      <c r="U7" s="87">
        <f t="shared" si="11"/>
        <v>64.285714285714278</v>
      </c>
      <c r="V7" s="91">
        <f t="shared" si="12"/>
        <v>5.5200000000000006E-2</v>
      </c>
      <c r="W7" s="75">
        <f t="shared" si="13"/>
        <v>2.7600000000000003E-2</v>
      </c>
      <c r="X7" s="22">
        <v>0.82</v>
      </c>
      <c r="Y7" s="22">
        <v>0.92</v>
      </c>
      <c r="Z7" s="42">
        <f t="shared" si="14"/>
        <v>0.1720501773575053</v>
      </c>
      <c r="AA7" s="95">
        <f t="shared" si="16"/>
        <v>1.7205017735750529E-2</v>
      </c>
      <c r="AB7" s="100">
        <f t="shared" si="17"/>
        <v>4.91571935307158E-2</v>
      </c>
      <c r="AE7" s="120"/>
      <c r="AF7" s="120"/>
      <c r="AG7" s="120"/>
      <c r="AH7" s="120"/>
      <c r="AI7" s="120"/>
    </row>
    <row r="8" spans="1:36" ht="15" customHeight="1" x14ac:dyDescent="0.3">
      <c r="A8" s="6">
        <f t="shared" si="0"/>
        <v>0.21</v>
      </c>
      <c r="B8" s="7">
        <f t="shared" si="1"/>
        <v>4.8</v>
      </c>
      <c r="C8" s="8">
        <f t="shared" si="2"/>
        <v>1038</v>
      </c>
      <c r="D8" s="9">
        <f t="shared" si="3"/>
        <v>0.22</v>
      </c>
      <c r="E8" s="10">
        <v>20</v>
      </c>
      <c r="F8" s="11">
        <f t="shared" si="4"/>
        <v>146.20720378880003</v>
      </c>
      <c r="G8" s="12">
        <v>0.25</v>
      </c>
      <c r="H8" s="13">
        <f t="shared" si="5"/>
        <v>36.551800947200007</v>
      </c>
      <c r="I8" s="12">
        <v>0.18</v>
      </c>
      <c r="J8" s="11">
        <f t="shared" si="6"/>
        <v>203.06556081777782</v>
      </c>
      <c r="K8" s="14">
        <v>1E-3</v>
      </c>
      <c r="L8" s="15">
        <f t="shared" si="7"/>
        <v>2.1306556081777783</v>
      </c>
      <c r="M8" s="11">
        <v>0.92</v>
      </c>
      <c r="N8" s="13">
        <f t="shared" si="15"/>
        <v>1.0310520399573337</v>
      </c>
      <c r="O8" s="11">
        <f t="shared" si="8"/>
        <v>2.945862971306668</v>
      </c>
      <c r="P8" s="16">
        <f t="shared" si="9"/>
        <v>0.29458629713066681</v>
      </c>
      <c r="R8" s="103">
        <v>28</v>
      </c>
      <c r="S8" s="78">
        <f t="shared" si="10"/>
        <v>1.7142857142857142</v>
      </c>
      <c r="T8" s="82">
        <v>1.5</v>
      </c>
      <c r="U8" s="86">
        <f t="shared" si="11"/>
        <v>68.571428571428569</v>
      </c>
      <c r="V8" s="90">
        <f t="shared" si="12"/>
        <v>4.4160000000000005E-2</v>
      </c>
      <c r="W8" s="74">
        <f t="shared" si="13"/>
        <v>2.9440000000000004E-2</v>
      </c>
      <c r="X8" s="9">
        <v>0.82</v>
      </c>
      <c r="Y8" s="9">
        <v>0.92</v>
      </c>
      <c r="Z8" s="18">
        <f t="shared" si="14"/>
        <v>0.12749288842429637</v>
      </c>
      <c r="AA8" s="94">
        <f t="shared" si="16"/>
        <v>1.2749288842429637E-2</v>
      </c>
      <c r="AB8" s="99">
        <f t="shared" si="17"/>
        <v>3.6426539549798964E-2</v>
      </c>
      <c r="AE8" s="120"/>
      <c r="AF8" s="120"/>
      <c r="AG8" s="120"/>
      <c r="AH8" s="120"/>
      <c r="AI8" s="120"/>
    </row>
    <row r="9" spans="1:36" ht="15" customHeight="1" x14ac:dyDescent="0.3">
      <c r="A9" s="19">
        <f t="shared" si="0"/>
        <v>0.21</v>
      </c>
      <c r="B9" s="20">
        <f t="shared" si="1"/>
        <v>5</v>
      </c>
      <c r="C9" s="21">
        <f t="shared" si="2"/>
        <v>1038</v>
      </c>
      <c r="D9" s="22">
        <f t="shared" si="3"/>
        <v>0.15</v>
      </c>
      <c r="E9" s="23">
        <v>15</v>
      </c>
      <c r="F9" s="24">
        <f t="shared" si="4"/>
        <v>108.16702458333334</v>
      </c>
      <c r="G9" s="25">
        <v>0.25</v>
      </c>
      <c r="H9" s="26">
        <f t="shared" si="5"/>
        <v>27.041756145833336</v>
      </c>
      <c r="I9" s="25">
        <v>0.18</v>
      </c>
      <c r="J9" s="24">
        <f t="shared" si="6"/>
        <v>150.23197858796297</v>
      </c>
      <c r="K9" s="27">
        <v>1E-3</v>
      </c>
      <c r="L9" s="28">
        <f t="shared" si="7"/>
        <v>1.6023197858796299</v>
      </c>
      <c r="M9" s="24">
        <v>0.92</v>
      </c>
      <c r="N9" s="26">
        <f t="shared" si="15"/>
        <v>0.77538344421044703</v>
      </c>
      <c r="O9" s="24">
        <f t="shared" si="8"/>
        <v>2.2153812691727057</v>
      </c>
      <c r="P9" s="29">
        <f t="shared" si="9"/>
        <v>0.22153812691727057</v>
      </c>
      <c r="R9" s="104">
        <v>28</v>
      </c>
      <c r="S9" s="79">
        <f t="shared" si="10"/>
        <v>1.2857142857142858</v>
      </c>
      <c r="T9" s="83">
        <v>1.05</v>
      </c>
      <c r="U9" s="87">
        <f t="shared" si="11"/>
        <v>73.469387755102048</v>
      </c>
      <c r="V9" s="91">
        <f t="shared" si="12"/>
        <v>3.3120000000000004E-2</v>
      </c>
      <c r="W9" s="75">
        <f t="shared" si="13"/>
        <v>3.1542857142857143E-2</v>
      </c>
      <c r="X9" s="22">
        <v>0.82</v>
      </c>
      <c r="Y9" s="22">
        <v>0.92</v>
      </c>
      <c r="Z9" s="42">
        <f t="shared" si="14"/>
        <v>0.10272712216092401</v>
      </c>
      <c r="AA9" s="95">
        <f t="shared" si="16"/>
        <v>1.0272712216092401E-2</v>
      </c>
      <c r="AB9" s="100">
        <f t="shared" si="17"/>
        <v>2.9350606331692574E-2</v>
      </c>
    </row>
    <row r="10" spans="1:36" ht="15" customHeight="1" x14ac:dyDescent="0.3">
      <c r="A10" s="6">
        <f t="shared" si="0"/>
        <v>0.21</v>
      </c>
      <c r="B10" s="7">
        <f t="shared" si="1"/>
        <v>5.5</v>
      </c>
      <c r="C10" s="8">
        <f t="shared" si="2"/>
        <v>1038</v>
      </c>
      <c r="D10" s="9">
        <f t="shared" si="3"/>
        <v>0.1</v>
      </c>
      <c r="E10" s="10">
        <v>10</v>
      </c>
      <c r="F10" s="11">
        <f t="shared" si="4"/>
        <v>87.254733163888886</v>
      </c>
      <c r="G10" s="12">
        <v>0.25</v>
      </c>
      <c r="H10" s="13">
        <f t="shared" si="5"/>
        <v>21.813683290972222</v>
      </c>
      <c r="I10" s="12">
        <v>0.18</v>
      </c>
      <c r="J10" s="11">
        <f t="shared" si="6"/>
        <v>121.18712939429012</v>
      </c>
      <c r="K10" s="14">
        <v>1E-3</v>
      </c>
      <c r="L10" s="15">
        <f t="shared" si="7"/>
        <v>1.3118712939429014</v>
      </c>
      <c r="M10" s="11">
        <v>0.92</v>
      </c>
      <c r="N10" s="13">
        <f t="shared" si="15"/>
        <v>0.63483163050367364</v>
      </c>
      <c r="O10" s="11">
        <f t="shared" si="8"/>
        <v>1.8138046585819247</v>
      </c>
      <c r="P10" s="16">
        <f t="shared" si="9"/>
        <v>0.18138046585819248</v>
      </c>
      <c r="R10" s="103">
        <v>28</v>
      </c>
      <c r="S10" s="78">
        <f t="shared" si="10"/>
        <v>0.8571428571428571</v>
      </c>
      <c r="T10" s="82">
        <v>0.7</v>
      </c>
      <c r="U10" s="86">
        <f t="shared" si="11"/>
        <v>73.469387755102048</v>
      </c>
      <c r="V10" s="90">
        <f t="shared" si="12"/>
        <v>2.2080000000000002E-2</v>
      </c>
      <c r="W10" s="74">
        <f t="shared" si="13"/>
        <v>3.154285714285715E-2</v>
      </c>
      <c r="X10" s="9">
        <v>0.82</v>
      </c>
      <c r="Y10" s="9">
        <v>0.92</v>
      </c>
      <c r="Z10" s="18">
        <f t="shared" si="14"/>
        <v>8.4106034176130287E-2</v>
      </c>
      <c r="AA10" s="94">
        <f t="shared" si="16"/>
        <v>8.4106034176130284E-3</v>
      </c>
      <c r="AB10" s="99">
        <f t="shared" si="17"/>
        <v>2.4030295478894369E-2</v>
      </c>
    </row>
    <row r="11" spans="1:36" ht="15" customHeight="1" x14ac:dyDescent="0.3">
      <c r="A11" s="19">
        <f t="shared" si="0"/>
        <v>0.21</v>
      </c>
      <c r="B11" s="20">
        <f t="shared" si="1"/>
        <v>6</v>
      </c>
      <c r="C11" s="21">
        <f t="shared" si="2"/>
        <v>1038</v>
      </c>
      <c r="D11" s="22">
        <f t="shared" si="3"/>
        <v>0.04</v>
      </c>
      <c r="E11" s="23">
        <v>5</v>
      </c>
      <c r="F11" s="24">
        <f t="shared" si="4"/>
        <v>41.536137439999997</v>
      </c>
      <c r="G11" s="25">
        <v>0.25</v>
      </c>
      <c r="H11" s="26">
        <f t="shared" si="5"/>
        <v>10.384034359999999</v>
      </c>
      <c r="I11" s="25">
        <v>0.18</v>
      </c>
      <c r="J11" s="24">
        <f t="shared" si="6"/>
        <v>57.689079777777778</v>
      </c>
      <c r="K11" s="27">
        <v>1E-3</v>
      </c>
      <c r="L11" s="28">
        <f t="shared" si="7"/>
        <v>0.67689079777777772</v>
      </c>
      <c r="M11" s="24">
        <v>0.92</v>
      </c>
      <c r="N11" s="26">
        <f t="shared" si="15"/>
        <v>0.32755628605507248</v>
      </c>
      <c r="O11" s="24">
        <f t="shared" si="8"/>
        <v>0.93587510301449284</v>
      </c>
      <c r="P11" s="29">
        <f t="shared" si="9"/>
        <v>9.3587510301449281E-2</v>
      </c>
      <c r="R11" s="104">
        <v>28</v>
      </c>
      <c r="S11" s="79">
        <f t="shared" si="10"/>
        <v>0.42857142857142855</v>
      </c>
      <c r="T11" s="83">
        <v>0.2</v>
      </c>
      <c r="U11" s="87">
        <f t="shared" si="11"/>
        <v>128.57142857142856</v>
      </c>
      <c r="V11" s="91">
        <f t="shared" si="12"/>
        <v>1.1040000000000001E-2</v>
      </c>
      <c r="W11" s="75">
        <f t="shared" si="13"/>
        <v>5.5200000000000006E-2</v>
      </c>
      <c r="X11" s="22">
        <v>0.82</v>
      </c>
      <c r="Y11" s="22">
        <v>0.92</v>
      </c>
      <c r="Z11" s="42">
        <f t="shared" si="14"/>
        <v>7.5943845604336049E-2</v>
      </c>
      <c r="AA11" s="95">
        <f t="shared" si="16"/>
        <v>7.5943845604336049E-3</v>
      </c>
      <c r="AB11" s="100">
        <f t="shared" si="17"/>
        <v>2.1698241601238871E-2</v>
      </c>
      <c r="AF11" s="124" t="s">
        <v>51</v>
      </c>
      <c r="AG11" s="124"/>
      <c r="AH11" s="124"/>
      <c r="AI11" s="124"/>
    </row>
    <row r="12" spans="1:36" ht="15" customHeight="1" x14ac:dyDescent="0.3">
      <c r="A12" s="6">
        <f t="shared" si="0"/>
        <v>0.21</v>
      </c>
      <c r="B12" s="7">
        <f t="shared" si="1"/>
        <v>6.5</v>
      </c>
      <c r="C12" s="8">
        <f t="shared" si="2"/>
        <v>1038</v>
      </c>
      <c r="D12" s="9">
        <f t="shared" si="3"/>
        <v>2.5000000000000001E-2</v>
      </c>
      <c r="E12" s="10">
        <v>0</v>
      </c>
      <c r="F12" s="11">
        <f>0.5*C12*((B12*1852/3600)^2)*A12*D12</f>
        <v>30.467045257638887</v>
      </c>
      <c r="G12" s="12">
        <v>0.25</v>
      </c>
      <c r="H12" s="13">
        <f t="shared" si="5"/>
        <v>7.6167613144097217</v>
      </c>
      <c r="I12" s="12">
        <v>0.18</v>
      </c>
      <c r="J12" s="11">
        <f t="shared" si="6"/>
        <v>42.315340635609566</v>
      </c>
      <c r="K12" s="14">
        <v>1E-3</v>
      </c>
      <c r="L12" s="15">
        <f t="shared" si="7"/>
        <v>0.52315340635609564</v>
      </c>
      <c r="M12" s="11">
        <v>0.92</v>
      </c>
      <c r="N12" s="13">
        <f t="shared" si="15"/>
        <v>0.2531607570757976</v>
      </c>
      <c r="O12" s="11">
        <f t="shared" si="8"/>
        <v>0.72331644878799317</v>
      </c>
      <c r="P12" s="16">
        <f t="shared" si="9"/>
        <v>7.2331644878799312E-2</v>
      </c>
      <c r="R12" s="103">
        <v>28</v>
      </c>
      <c r="S12" s="78">
        <f t="shared" si="10"/>
        <v>0</v>
      </c>
      <c r="T12" s="82">
        <v>0</v>
      </c>
      <c r="U12" s="86">
        <v>0</v>
      </c>
      <c r="V12" s="90">
        <f t="shared" si="12"/>
        <v>0</v>
      </c>
      <c r="W12" s="74">
        <v>0</v>
      </c>
      <c r="X12" s="9">
        <v>0.82</v>
      </c>
      <c r="Y12" s="9">
        <v>0.92</v>
      </c>
      <c r="Z12" s="18">
        <f t="shared" si="14"/>
        <v>0</v>
      </c>
      <c r="AA12" s="94">
        <f t="shared" si="16"/>
        <v>0</v>
      </c>
      <c r="AB12" s="99">
        <f t="shared" si="17"/>
        <v>0</v>
      </c>
      <c r="AF12" s="124"/>
      <c r="AG12" s="124"/>
      <c r="AH12" s="124"/>
      <c r="AI12" s="124"/>
    </row>
    <row r="13" spans="1:36" ht="15" customHeight="1" x14ac:dyDescent="0.3">
      <c r="A13" s="19">
        <f t="shared" si="0"/>
        <v>0.21</v>
      </c>
      <c r="B13" s="20">
        <f t="shared" si="1"/>
        <v>6</v>
      </c>
      <c r="C13" s="21">
        <f t="shared" si="2"/>
        <v>1038</v>
      </c>
      <c r="D13" s="22">
        <f t="shared" si="3"/>
        <v>0.04</v>
      </c>
      <c r="E13" s="23">
        <v>5</v>
      </c>
      <c r="F13" s="24">
        <f>0.5*C13*((B13*1852/3600)^2)*A13*D13</f>
        <v>41.536137439999997</v>
      </c>
      <c r="G13" s="25">
        <v>0.25</v>
      </c>
      <c r="H13" s="26">
        <f t="shared" si="5"/>
        <v>10.384034359999999</v>
      </c>
      <c r="I13" s="25">
        <v>0.18</v>
      </c>
      <c r="J13" s="24">
        <f t="shared" si="6"/>
        <v>57.689079777777778</v>
      </c>
      <c r="K13" s="27">
        <v>1E-3</v>
      </c>
      <c r="L13" s="28">
        <f t="shared" si="7"/>
        <v>0.67689079777777772</v>
      </c>
      <c r="M13" s="24">
        <v>0.92</v>
      </c>
      <c r="N13" s="26">
        <f t="shared" si="15"/>
        <v>0.32755628605507248</v>
      </c>
      <c r="O13" s="24">
        <f t="shared" si="8"/>
        <v>0.93587510301449284</v>
      </c>
      <c r="P13" s="29">
        <f t="shared" si="9"/>
        <v>9.3587510301449281E-2</v>
      </c>
      <c r="R13" s="104">
        <v>28</v>
      </c>
      <c r="S13" s="79">
        <f t="shared" si="10"/>
        <v>0.42857142857142855</v>
      </c>
      <c r="T13" s="83">
        <v>0.2</v>
      </c>
      <c r="U13" s="87">
        <f t="shared" ref="U13:U21" si="18">S13/T13*60</f>
        <v>128.57142857142856</v>
      </c>
      <c r="V13" s="91">
        <f t="shared" si="12"/>
        <v>1.1040000000000001E-2</v>
      </c>
      <c r="W13" s="75">
        <f>V13/T13</f>
        <v>5.5200000000000006E-2</v>
      </c>
      <c r="X13" s="22">
        <v>0.82</v>
      </c>
      <c r="Y13" s="22">
        <v>0.92</v>
      </c>
      <c r="Z13" s="42">
        <f t="shared" si="14"/>
        <v>7.5943845604336049E-2</v>
      </c>
      <c r="AA13" s="95">
        <f t="shared" si="16"/>
        <v>7.5943845604336049E-3</v>
      </c>
      <c r="AB13" s="100">
        <f t="shared" si="17"/>
        <v>2.1698241601238871E-2</v>
      </c>
      <c r="AE13" s="123" t="s">
        <v>16</v>
      </c>
      <c r="AF13" s="123"/>
      <c r="AG13" s="123"/>
      <c r="AH13" s="123"/>
      <c r="AI13" s="123"/>
      <c r="AJ13" s="123"/>
    </row>
    <row r="14" spans="1:36" ht="15" customHeight="1" x14ac:dyDescent="0.3">
      <c r="A14" s="6">
        <f t="shared" si="0"/>
        <v>0.21</v>
      </c>
      <c r="B14" s="7">
        <f t="shared" si="1"/>
        <v>5.5</v>
      </c>
      <c r="C14" s="8">
        <f t="shared" si="2"/>
        <v>1038</v>
      </c>
      <c r="D14" s="9">
        <f t="shared" si="3"/>
        <v>0.1</v>
      </c>
      <c r="E14" s="10">
        <v>10</v>
      </c>
      <c r="F14" s="11">
        <f t="shared" ref="F14:F21" si="19">0.5*C14*((B14*1852/3600)^2)*A14*D14</f>
        <v>87.254733163888886</v>
      </c>
      <c r="G14" s="12">
        <v>0.25</v>
      </c>
      <c r="H14" s="13">
        <f t="shared" si="5"/>
        <v>21.813683290972222</v>
      </c>
      <c r="I14" s="12">
        <v>0.18</v>
      </c>
      <c r="J14" s="11">
        <f t="shared" ref="J14:J21" si="20">H14/I14</f>
        <v>121.18712939429012</v>
      </c>
      <c r="K14" s="14">
        <v>1E-3</v>
      </c>
      <c r="L14" s="15">
        <f t="shared" si="7"/>
        <v>1.3118712939429014</v>
      </c>
      <c r="M14" s="11">
        <v>0.92</v>
      </c>
      <c r="N14" s="13">
        <f t="shared" si="15"/>
        <v>0.63483163050367364</v>
      </c>
      <c r="O14" s="11">
        <f t="shared" ref="O14:O21" si="21">N14/0.35</f>
        <v>1.8138046585819247</v>
      </c>
      <c r="P14" s="16">
        <f t="shared" si="9"/>
        <v>0.18138046585819248</v>
      </c>
      <c r="R14" s="103">
        <v>28</v>
      </c>
      <c r="S14" s="78">
        <f t="shared" si="10"/>
        <v>0.8571428571428571</v>
      </c>
      <c r="T14" s="82">
        <v>0.7</v>
      </c>
      <c r="U14" s="86">
        <f t="shared" si="18"/>
        <v>73.469387755102048</v>
      </c>
      <c r="V14" s="90">
        <f t="shared" si="12"/>
        <v>2.2080000000000002E-2</v>
      </c>
      <c r="W14" s="74">
        <f t="shared" ref="W14:W21" si="22">V14/T14</f>
        <v>3.154285714285715E-2</v>
      </c>
      <c r="X14" s="9">
        <v>0.82</v>
      </c>
      <c r="Y14" s="9">
        <v>0.92</v>
      </c>
      <c r="Z14" s="18">
        <f t="shared" si="14"/>
        <v>8.4106034176130287E-2</v>
      </c>
      <c r="AA14" s="94">
        <f t="shared" si="16"/>
        <v>8.4106034176130284E-3</v>
      </c>
      <c r="AB14" s="99">
        <f t="shared" si="17"/>
        <v>2.4030295478894369E-2</v>
      </c>
      <c r="AE14" s="123"/>
      <c r="AF14" s="123"/>
      <c r="AG14" s="123"/>
      <c r="AH14" s="123"/>
      <c r="AI14" s="123"/>
      <c r="AJ14" s="123"/>
    </row>
    <row r="15" spans="1:36" ht="15" customHeight="1" x14ac:dyDescent="0.3">
      <c r="A15" s="19">
        <f t="shared" si="0"/>
        <v>0.21</v>
      </c>
      <c r="B15" s="20">
        <f t="shared" si="1"/>
        <v>5</v>
      </c>
      <c r="C15" s="21">
        <f t="shared" si="2"/>
        <v>1038</v>
      </c>
      <c r="D15" s="22">
        <f t="shared" si="3"/>
        <v>0.15</v>
      </c>
      <c r="E15" s="23">
        <v>15</v>
      </c>
      <c r="F15" s="24">
        <f t="shared" si="19"/>
        <v>108.16702458333334</v>
      </c>
      <c r="G15" s="25">
        <v>0.25</v>
      </c>
      <c r="H15" s="26">
        <f t="shared" si="5"/>
        <v>27.041756145833336</v>
      </c>
      <c r="I15" s="25">
        <v>0.18</v>
      </c>
      <c r="J15" s="24">
        <f t="shared" si="20"/>
        <v>150.23197858796297</v>
      </c>
      <c r="K15" s="27">
        <v>1E-3</v>
      </c>
      <c r="L15" s="28">
        <f t="shared" si="7"/>
        <v>1.6023197858796299</v>
      </c>
      <c r="M15" s="24">
        <v>0.92</v>
      </c>
      <c r="N15" s="26">
        <f t="shared" si="15"/>
        <v>0.77538344421044703</v>
      </c>
      <c r="O15" s="24">
        <f t="shared" si="21"/>
        <v>2.2153812691727057</v>
      </c>
      <c r="P15" s="29">
        <f t="shared" si="9"/>
        <v>0.22153812691727057</v>
      </c>
      <c r="R15" s="104">
        <v>28</v>
      </c>
      <c r="S15" s="79">
        <f t="shared" si="10"/>
        <v>1.2857142857142858</v>
      </c>
      <c r="T15" s="83">
        <v>1.05</v>
      </c>
      <c r="U15" s="87">
        <f t="shared" si="18"/>
        <v>73.469387755102048</v>
      </c>
      <c r="V15" s="91">
        <f t="shared" si="12"/>
        <v>3.3120000000000004E-2</v>
      </c>
      <c r="W15" s="75">
        <f t="shared" si="22"/>
        <v>3.1542857142857143E-2</v>
      </c>
      <c r="X15" s="22">
        <v>0.82</v>
      </c>
      <c r="Y15" s="22">
        <v>0.92</v>
      </c>
      <c r="Z15" s="42">
        <f t="shared" si="14"/>
        <v>0.10272712216092401</v>
      </c>
      <c r="AA15" s="95">
        <f t="shared" si="16"/>
        <v>1.0272712216092401E-2</v>
      </c>
      <c r="AB15" s="100">
        <f t="shared" si="17"/>
        <v>2.9350606331692574E-2</v>
      </c>
      <c r="AE15" s="123"/>
      <c r="AF15" s="123"/>
      <c r="AG15" s="123"/>
      <c r="AH15" s="123"/>
      <c r="AI15" s="123"/>
      <c r="AJ15" s="123"/>
    </row>
    <row r="16" spans="1:36" ht="15" customHeight="1" x14ac:dyDescent="0.3">
      <c r="A16" s="6">
        <f t="shared" si="0"/>
        <v>0.21</v>
      </c>
      <c r="B16" s="7">
        <f t="shared" si="1"/>
        <v>4.8</v>
      </c>
      <c r="C16" s="8">
        <f t="shared" si="2"/>
        <v>1038</v>
      </c>
      <c r="D16" s="9">
        <f t="shared" si="3"/>
        <v>0.22</v>
      </c>
      <c r="E16" s="10">
        <v>20</v>
      </c>
      <c r="F16" s="11">
        <f t="shared" si="19"/>
        <v>146.20720378880003</v>
      </c>
      <c r="G16" s="12">
        <v>0.25</v>
      </c>
      <c r="H16" s="13">
        <f t="shared" ref="H16:H21" si="23">F16*G16</f>
        <v>36.551800947200007</v>
      </c>
      <c r="I16" s="12">
        <v>0.18</v>
      </c>
      <c r="J16" s="11">
        <f t="shared" si="20"/>
        <v>203.06556081777782</v>
      </c>
      <c r="K16" s="14">
        <v>1E-3</v>
      </c>
      <c r="L16" s="15">
        <f t="shared" si="7"/>
        <v>2.1306556081777783</v>
      </c>
      <c r="M16" s="11">
        <v>0.92</v>
      </c>
      <c r="N16" s="13">
        <f t="shared" si="15"/>
        <v>1.0310520399573337</v>
      </c>
      <c r="O16" s="11">
        <f t="shared" si="21"/>
        <v>2.945862971306668</v>
      </c>
      <c r="P16" s="16">
        <f t="shared" si="9"/>
        <v>0.29458629713066681</v>
      </c>
      <c r="R16" s="103">
        <v>28</v>
      </c>
      <c r="S16" s="78">
        <f t="shared" si="10"/>
        <v>1.7142857142857142</v>
      </c>
      <c r="T16" s="82">
        <v>1.5</v>
      </c>
      <c r="U16" s="86">
        <f t="shared" si="18"/>
        <v>68.571428571428569</v>
      </c>
      <c r="V16" s="90">
        <f t="shared" si="12"/>
        <v>4.4160000000000005E-2</v>
      </c>
      <c r="W16" s="74">
        <f t="shared" si="22"/>
        <v>2.9440000000000004E-2</v>
      </c>
      <c r="X16" s="9">
        <v>0.82</v>
      </c>
      <c r="Y16" s="9">
        <v>0.92</v>
      </c>
      <c r="Z16" s="18">
        <f t="shared" si="14"/>
        <v>0.12749288842429637</v>
      </c>
      <c r="AA16" s="94">
        <f t="shared" si="16"/>
        <v>1.2749288842429637E-2</v>
      </c>
      <c r="AB16" s="99">
        <f t="shared" si="17"/>
        <v>3.6426539549798964E-2</v>
      </c>
      <c r="AE16" s="123"/>
      <c r="AF16" s="123"/>
      <c r="AG16" s="123"/>
      <c r="AH16" s="123"/>
      <c r="AI16" s="123"/>
      <c r="AJ16" s="123"/>
    </row>
    <row r="17" spans="1:36" ht="15" customHeight="1" x14ac:dyDescent="0.3">
      <c r="A17" s="19">
        <f t="shared" si="0"/>
        <v>0.21</v>
      </c>
      <c r="B17" s="20">
        <f t="shared" si="1"/>
        <v>4.5999999999999996</v>
      </c>
      <c r="C17" s="21">
        <f t="shared" si="2"/>
        <v>1038</v>
      </c>
      <c r="D17" s="22">
        <f t="shared" si="3"/>
        <v>0.35</v>
      </c>
      <c r="E17" s="23">
        <v>25</v>
      </c>
      <c r="F17" s="24">
        <f t="shared" si="19"/>
        <v>213.62266241711109</v>
      </c>
      <c r="G17" s="25">
        <v>0.25</v>
      </c>
      <c r="H17" s="26">
        <f t="shared" si="23"/>
        <v>53.405665604277772</v>
      </c>
      <c r="I17" s="25">
        <v>0.18</v>
      </c>
      <c r="J17" s="24">
        <f t="shared" si="20"/>
        <v>296.69814224598764</v>
      </c>
      <c r="K17" s="27">
        <v>1E-3</v>
      </c>
      <c r="L17" s="28">
        <f t="shared" si="7"/>
        <v>3.0669814224598761</v>
      </c>
      <c r="M17" s="24">
        <v>0.92</v>
      </c>
      <c r="N17" s="26">
        <f t="shared" si="15"/>
        <v>1.4841523144338444</v>
      </c>
      <c r="O17" s="24">
        <f t="shared" si="21"/>
        <v>4.2404351840966985</v>
      </c>
      <c r="P17" s="29">
        <f t="shared" si="9"/>
        <v>0.42404351840966986</v>
      </c>
      <c r="R17" s="104">
        <v>28</v>
      </c>
      <c r="S17" s="79">
        <f t="shared" si="10"/>
        <v>2.1428571428571428</v>
      </c>
      <c r="T17" s="83">
        <v>2</v>
      </c>
      <c r="U17" s="87">
        <f t="shared" si="18"/>
        <v>64.285714285714278</v>
      </c>
      <c r="V17" s="91">
        <f t="shared" si="12"/>
        <v>5.5200000000000006E-2</v>
      </c>
      <c r="W17" s="75">
        <f t="shared" si="22"/>
        <v>2.7600000000000003E-2</v>
      </c>
      <c r="X17" s="22">
        <v>0.82</v>
      </c>
      <c r="Y17" s="22">
        <v>0.92</v>
      </c>
      <c r="Z17" s="42">
        <f t="shared" si="14"/>
        <v>0.1720501773575053</v>
      </c>
      <c r="AA17" s="95">
        <f t="shared" si="16"/>
        <v>1.7205017735750529E-2</v>
      </c>
      <c r="AB17" s="100">
        <f t="shared" si="17"/>
        <v>4.91571935307158E-2</v>
      </c>
      <c r="AE17" s="122" t="s">
        <v>17</v>
      </c>
      <c r="AF17" s="122"/>
      <c r="AG17" s="122"/>
      <c r="AH17" s="122"/>
      <c r="AI17" s="122"/>
      <c r="AJ17" s="122"/>
    </row>
    <row r="18" spans="1:36" ht="15" customHeight="1" x14ac:dyDescent="0.3">
      <c r="A18" s="6">
        <f t="shared" si="0"/>
        <v>0.21</v>
      </c>
      <c r="B18" s="7">
        <f t="shared" si="1"/>
        <v>4.4000000000000004</v>
      </c>
      <c r="C18" s="8">
        <f t="shared" si="2"/>
        <v>1038</v>
      </c>
      <c r="D18" s="9">
        <f t="shared" si="3"/>
        <v>0.4</v>
      </c>
      <c r="E18" s="10">
        <v>27</v>
      </c>
      <c r="F18" s="11">
        <f t="shared" si="19"/>
        <v>223.37211689955564</v>
      </c>
      <c r="G18" s="12">
        <v>0.25</v>
      </c>
      <c r="H18" s="13">
        <f t="shared" si="23"/>
        <v>55.843029224888909</v>
      </c>
      <c r="I18" s="12">
        <v>0.18</v>
      </c>
      <c r="J18" s="11">
        <f t="shared" si="20"/>
        <v>310.23905124938284</v>
      </c>
      <c r="K18" s="14">
        <v>1E-3</v>
      </c>
      <c r="L18" s="15">
        <f t="shared" si="7"/>
        <v>3.2023905124938286</v>
      </c>
      <c r="M18" s="11">
        <v>0.92</v>
      </c>
      <c r="N18" s="13">
        <f t="shared" si="15"/>
        <v>1.5496785393067962</v>
      </c>
      <c r="O18" s="11">
        <f t="shared" si="21"/>
        <v>4.4276529694479896</v>
      </c>
      <c r="P18" s="16">
        <f t="shared" si="9"/>
        <v>0.44276529694479894</v>
      </c>
      <c r="R18" s="103">
        <v>28</v>
      </c>
      <c r="S18" s="78">
        <f t="shared" si="10"/>
        <v>2.3142857142857141</v>
      </c>
      <c r="T18" s="82">
        <v>2.2000000000000002</v>
      </c>
      <c r="U18" s="86">
        <f t="shared" si="18"/>
        <v>63.116883116883102</v>
      </c>
      <c r="V18" s="90">
        <f t="shared" si="12"/>
        <v>5.9616000000000002E-2</v>
      </c>
      <c r="W18" s="74">
        <f t="shared" si="22"/>
        <v>2.7098181818181816E-2</v>
      </c>
      <c r="X18" s="9">
        <v>0.82</v>
      </c>
      <c r="Y18" s="9">
        <v>0.92</v>
      </c>
      <c r="Z18" s="18">
        <f t="shared" si="14"/>
        <v>0.17638000073247606</v>
      </c>
      <c r="AA18" s="94">
        <f t="shared" si="16"/>
        <v>1.7638000073247607E-2</v>
      </c>
      <c r="AB18" s="99">
        <f t="shared" si="17"/>
        <v>5.0394285923564597E-2</v>
      </c>
      <c r="AE18" s="123" t="s">
        <v>18</v>
      </c>
      <c r="AF18" s="123"/>
      <c r="AG18" s="123"/>
      <c r="AH18" s="123"/>
      <c r="AI18" s="123"/>
      <c r="AJ18" s="123"/>
    </row>
    <row r="19" spans="1:36" ht="15" customHeight="1" x14ac:dyDescent="0.3">
      <c r="A19" s="19">
        <f t="shared" si="0"/>
        <v>0.21</v>
      </c>
      <c r="B19" s="20">
        <f t="shared" si="1"/>
        <v>4.3</v>
      </c>
      <c r="C19" s="21">
        <f t="shared" si="2"/>
        <v>1038</v>
      </c>
      <c r="D19" s="22">
        <f t="shared" si="3"/>
        <v>0.45</v>
      </c>
      <c r="E19" s="23">
        <v>30</v>
      </c>
      <c r="F19" s="24">
        <f t="shared" si="19"/>
        <v>240.00099414549999</v>
      </c>
      <c r="G19" s="25">
        <v>0.25</v>
      </c>
      <c r="H19" s="26">
        <f t="shared" si="23"/>
        <v>60.000248536374997</v>
      </c>
      <c r="I19" s="25">
        <v>0.18</v>
      </c>
      <c r="J19" s="24">
        <f t="shared" si="20"/>
        <v>333.33471409097223</v>
      </c>
      <c r="K19" s="27">
        <v>1E-3</v>
      </c>
      <c r="L19" s="28">
        <f t="shared" si="7"/>
        <v>3.433347140909722</v>
      </c>
      <c r="M19" s="24">
        <v>0.92</v>
      </c>
      <c r="N19" s="26">
        <f t="shared" si="15"/>
        <v>1.6614414642750088</v>
      </c>
      <c r="O19" s="24">
        <f t="shared" si="21"/>
        <v>4.7469756122143112</v>
      </c>
      <c r="P19" s="29">
        <f t="shared" si="9"/>
        <v>0.47469756122143114</v>
      </c>
      <c r="R19" s="104">
        <v>28</v>
      </c>
      <c r="S19" s="79">
        <f t="shared" si="10"/>
        <v>2.5714285714285716</v>
      </c>
      <c r="T19" s="83">
        <v>2.4500000000000002</v>
      </c>
      <c r="U19" s="87">
        <f t="shared" si="18"/>
        <v>62.9737609329446</v>
      </c>
      <c r="V19" s="91">
        <f t="shared" si="12"/>
        <v>6.6240000000000007E-2</v>
      </c>
      <c r="W19" s="75">
        <f t="shared" si="22"/>
        <v>2.7036734693877552E-2</v>
      </c>
      <c r="X19" s="22">
        <v>0.82</v>
      </c>
      <c r="Y19" s="22">
        <v>0.92</v>
      </c>
      <c r="Z19" s="42">
        <f t="shared" si="14"/>
        <v>0.18867173935113657</v>
      </c>
      <c r="AA19" s="95">
        <f t="shared" si="16"/>
        <v>1.8867173935113658E-2</v>
      </c>
      <c r="AB19" s="100">
        <f t="shared" si="17"/>
        <v>5.390621124318188E-2</v>
      </c>
      <c r="AE19" s="123"/>
      <c r="AF19" s="123"/>
      <c r="AG19" s="123"/>
      <c r="AH19" s="123"/>
      <c r="AI19" s="123"/>
      <c r="AJ19" s="123"/>
    </row>
    <row r="20" spans="1:36" ht="15" customHeight="1" x14ac:dyDescent="0.3">
      <c r="A20" s="6">
        <f t="shared" si="0"/>
        <v>0.21</v>
      </c>
      <c r="B20" s="7">
        <f t="shared" si="1"/>
        <v>4.2</v>
      </c>
      <c r="C20" s="8">
        <f t="shared" si="2"/>
        <v>1038</v>
      </c>
      <c r="D20" s="9">
        <f t="shared" si="3"/>
        <v>0.5</v>
      </c>
      <c r="E20" s="10">
        <v>32</v>
      </c>
      <c r="F20" s="11">
        <f t="shared" si="19"/>
        <v>254.40884181999996</v>
      </c>
      <c r="G20" s="12">
        <v>0.25</v>
      </c>
      <c r="H20" s="13">
        <f t="shared" si="23"/>
        <v>63.602210454999991</v>
      </c>
      <c r="I20" s="12">
        <v>0.18</v>
      </c>
      <c r="J20" s="11">
        <f t="shared" si="20"/>
        <v>353.34561363888884</v>
      </c>
      <c r="K20" s="14">
        <v>1E-3</v>
      </c>
      <c r="L20" s="15">
        <f t="shared" si="7"/>
        <v>3.6334561363888884</v>
      </c>
      <c r="M20" s="11">
        <v>0.92</v>
      </c>
      <c r="N20" s="13">
        <f t="shared" si="15"/>
        <v>1.7582768173047101</v>
      </c>
      <c r="O20" s="11">
        <f t="shared" si="21"/>
        <v>5.0236480494420288</v>
      </c>
      <c r="P20" s="16">
        <f t="shared" si="9"/>
        <v>0.50236480494420288</v>
      </c>
      <c r="R20" s="103">
        <v>28</v>
      </c>
      <c r="S20" s="78">
        <f t="shared" si="10"/>
        <v>2.7428571428571429</v>
      </c>
      <c r="T20" s="82">
        <v>2.68</v>
      </c>
      <c r="U20" s="86">
        <f t="shared" si="18"/>
        <v>61.407249466950958</v>
      </c>
      <c r="V20" s="90">
        <f t="shared" si="12"/>
        <v>7.065600000000001E-2</v>
      </c>
      <c r="W20" s="74">
        <f t="shared" si="22"/>
        <v>2.6364179104477616E-2</v>
      </c>
      <c r="X20" s="9">
        <v>0.82</v>
      </c>
      <c r="Y20" s="9">
        <v>0.92</v>
      </c>
      <c r="Z20" s="18">
        <f t="shared" si="14"/>
        <v>0.19470139908134126</v>
      </c>
      <c r="AA20" s="94">
        <f t="shared" si="16"/>
        <v>1.9470139908134128E-2</v>
      </c>
      <c r="AB20" s="99">
        <f t="shared" si="17"/>
        <v>5.562897116609751E-2</v>
      </c>
      <c r="AE20" s="123"/>
      <c r="AF20" s="123"/>
      <c r="AG20" s="123"/>
      <c r="AH20" s="123"/>
      <c r="AI20" s="123"/>
      <c r="AJ20" s="123"/>
    </row>
    <row r="21" spans="1:36" ht="15.75" customHeight="1" thickBot="1" x14ac:dyDescent="0.35">
      <c r="A21" s="30">
        <f t="shared" si="0"/>
        <v>0.21</v>
      </c>
      <c r="B21" s="31">
        <f t="shared" si="1"/>
        <v>4</v>
      </c>
      <c r="C21" s="32">
        <f t="shared" si="2"/>
        <v>1038</v>
      </c>
      <c r="D21" s="33">
        <f t="shared" si="3"/>
        <v>0.6</v>
      </c>
      <c r="E21" s="34">
        <v>35</v>
      </c>
      <c r="F21" s="63">
        <f t="shared" si="19"/>
        <v>276.90758293333334</v>
      </c>
      <c r="G21" s="36">
        <v>0.25</v>
      </c>
      <c r="H21" s="37">
        <f t="shared" si="23"/>
        <v>69.226895733333336</v>
      </c>
      <c r="I21" s="36">
        <v>0.18</v>
      </c>
      <c r="J21" s="35">
        <f t="shared" si="20"/>
        <v>384.59386518518522</v>
      </c>
      <c r="K21" s="38">
        <v>1E-3</v>
      </c>
      <c r="L21" s="39">
        <f t="shared" si="7"/>
        <v>3.9459386518518524</v>
      </c>
      <c r="M21" s="35">
        <v>0.92</v>
      </c>
      <c r="N21" s="37">
        <f t="shared" si="15"/>
        <v>1.9094911823961356</v>
      </c>
      <c r="O21" s="35">
        <f t="shared" si="21"/>
        <v>5.4556890925603874</v>
      </c>
      <c r="P21" s="40">
        <f t="shared" si="9"/>
        <v>0.54556890925603874</v>
      </c>
      <c r="R21" s="105">
        <v>28</v>
      </c>
      <c r="S21" s="80">
        <f t="shared" si="10"/>
        <v>3</v>
      </c>
      <c r="T21" s="84">
        <v>2.95</v>
      </c>
      <c r="U21" s="88">
        <f t="shared" si="18"/>
        <v>61.016949152542367</v>
      </c>
      <c r="V21" s="92">
        <f t="shared" si="12"/>
        <v>7.7280000000000001E-2</v>
      </c>
      <c r="W21" s="76">
        <f t="shared" si="22"/>
        <v>2.6196610169491524E-2</v>
      </c>
      <c r="X21" s="33">
        <v>0.82</v>
      </c>
      <c r="Y21" s="33">
        <v>0.92</v>
      </c>
      <c r="Z21" s="44">
        <f t="shared" si="14"/>
        <v>0.21010206629124376</v>
      </c>
      <c r="AA21" s="96">
        <f t="shared" si="16"/>
        <v>2.1010206629124374E-2</v>
      </c>
      <c r="AB21" s="101">
        <f t="shared" si="17"/>
        <v>6.0029161797498218E-2</v>
      </c>
      <c r="AE21" s="123" t="s">
        <v>22</v>
      </c>
      <c r="AF21" s="123"/>
      <c r="AG21" s="123"/>
      <c r="AH21" s="123"/>
      <c r="AI21" s="123"/>
      <c r="AJ21" s="123"/>
    </row>
    <row r="22" spans="1:36" ht="24" thickBot="1" x14ac:dyDescent="0.35">
      <c r="A22" s="118" t="s">
        <v>35</v>
      </c>
      <c r="B22" s="118"/>
      <c r="C22" s="118"/>
      <c r="D22" s="118"/>
      <c r="E22" s="118"/>
      <c r="F22" s="118"/>
      <c r="G22" s="2"/>
      <c r="H22" s="2"/>
      <c r="I22" s="2"/>
      <c r="J22" s="2"/>
      <c r="K22" s="2"/>
      <c r="L22" s="2"/>
      <c r="M22" s="2"/>
      <c r="N22" s="2"/>
      <c r="O22" s="2"/>
      <c r="P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E22" s="123"/>
      <c r="AF22" s="123"/>
      <c r="AG22" s="123"/>
      <c r="AH22" s="123"/>
      <c r="AI22" s="123"/>
      <c r="AJ22" s="123"/>
    </row>
    <row r="23" spans="1:36" ht="58.2" thickBot="1" x14ac:dyDescent="0.35">
      <c r="A23" s="3" t="s">
        <v>0</v>
      </c>
      <c r="B23" s="4" t="s">
        <v>4</v>
      </c>
      <c r="C23" s="4" t="s">
        <v>3</v>
      </c>
      <c r="D23" s="4" t="s">
        <v>47</v>
      </c>
      <c r="E23" s="4" t="s">
        <v>1</v>
      </c>
      <c r="F23" s="4" t="s">
        <v>5</v>
      </c>
      <c r="G23" s="4" t="s">
        <v>19</v>
      </c>
      <c r="H23" s="4" t="s">
        <v>6</v>
      </c>
      <c r="I23" s="4" t="s">
        <v>27</v>
      </c>
      <c r="J23" s="4" t="s">
        <v>14</v>
      </c>
      <c r="K23" s="4" t="s">
        <v>7</v>
      </c>
      <c r="L23" s="4" t="s">
        <v>8</v>
      </c>
      <c r="M23" s="4" t="s">
        <v>49</v>
      </c>
      <c r="N23" s="4" t="s">
        <v>9</v>
      </c>
      <c r="O23" s="4" t="s">
        <v>13</v>
      </c>
      <c r="P23" s="115" t="s">
        <v>43</v>
      </c>
      <c r="R23" s="3" t="s">
        <v>11</v>
      </c>
      <c r="S23" s="4" t="s">
        <v>53</v>
      </c>
      <c r="T23" s="4" t="s">
        <v>37</v>
      </c>
      <c r="U23" s="4" t="s">
        <v>38</v>
      </c>
      <c r="V23" s="4" t="s">
        <v>56</v>
      </c>
      <c r="W23" s="4" t="s">
        <v>55</v>
      </c>
      <c r="X23" s="4" t="s">
        <v>31</v>
      </c>
      <c r="Y23" s="4" t="s">
        <v>32</v>
      </c>
      <c r="Z23" s="4" t="s">
        <v>25</v>
      </c>
      <c r="AA23" s="4" t="s">
        <v>39</v>
      </c>
      <c r="AB23" s="115" t="s">
        <v>41</v>
      </c>
      <c r="AE23" s="97"/>
      <c r="AF23" s="97"/>
      <c r="AG23" s="97"/>
      <c r="AH23" s="97"/>
      <c r="AI23" s="97"/>
      <c r="AJ23" s="97"/>
    </row>
    <row r="24" spans="1:36" ht="15" customHeight="1" x14ac:dyDescent="0.3">
      <c r="A24" s="58">
        <f t="shared" ref="A24:A42" si="24">R73</f>
        <v>0.21</v>
      </c>
      <c r="B24" s="59">
        <f t="shared" ref="B24:B42" si="25">S73</f>
        <v>4</v>
      </c>
      <c r="C24" s="60">
        <f t="shared" ref="C24:C42" si="26">T73</f>
        <v>1038</v>
      </c>
      <c r="D24" s="61">
        <f t="shared" ref="D24:D42" si="27">U73</f>
        <v>0.6</v>
      </c>
      <c r="E24" s="62">
        <v>35</v>
      </c>
      <c r="F24" s="63">
        <f t="shared" ref="F24:F32" si="28">0.5*C24*((B24*1852/3600)^2)*A24*D24</f>
        <v>276.90758293333334</v>
      </c>
      <c r="G24" s="64">
        <v>0.25</v>
      </c>
      <c r="H24" s="65">
        <f t="shared" ref="H24:H36" si="29">F24*G24</f>
        <v>69.226895733333336</v>
      </c>
      <c r="I24" s="66">
        <v>0.15</v>
      </c>
      <c r="J24" s="63">
        <f>H24/I24</f>
        <v>461.51263822222228</v>
      </c>
      <c r="K24" s="67">
        <v>5.5999999999999995E-4</v>
      </c>
      <c r="L24" s="68">
        <f t="shared" ref="L24:L42" si="30">J24/K24/100000+(10/100)</f>
        <v>8.3412971111111123</v>
      </c>
      <c r="M24" s="63">
        <v>0.92</v>
      </c>
      <c r="N24" s="65">
        <f t="shared" ref="N24:N42" si="31">((1.59*28*L24)/100)</f>
        <v>3.7135454738666676</v>
      </c>
      <c r="O24" s="63">
        <f t="shared" ref="O24:O32" si="32">N24/0.35</f>
        <v>10.610129925333336</v>
      </c>
      <c r="P24" s="69">
        <f t="shared" ref="P24:P42" si="33">O24/10</f>
        <v>1.0610129925333336</v>
      </c>
      <c r="R24" s="102">
        <v>28</v>
      </c>
      <c r="S24" s="77">
        <f t="shared" ref="S24:S42" si="34">((360*1.5)/$E$24*E24/(360*1.5))*1.5</f>
        <v>1.5</v>
      </c>
      <c r="T24" s="81">
        <v>1.25</v>
      </c>
      <c r="U24" s="85">
        <f t="shared" ref="U24:U32" si="35">S24/T24*60</f>
        <v>72</v>
      </c>
      <c r="V24" s="89">
        <f t="shared" ref="V24:V42" si="36">R24*Y24*S24/1000</f>
        <v>3.8640000000000001E-2</v>
      </c>
      <c r="W24" s="73">
        <f t="shared" ref="W24:W42" si="37">V24/T24</f>
        <v>3.0912000000000002E-2</v>
      </c>
      <c r="X24" s="61">
        <v>0.82</v>
      </c>
      <c r="Y24" s="61">
        <v>0.92</v>
      </c>
      <c r="Z24" s="71">
        <f t="shared" ref="Z24:Z42" si="38">L24*W24/600/X24*1000</f>
        <v>0.52407759410298116</v>
      </c>
      <c r="AA24" s="93">
        <f>Z24/10</f>
        <v>5.2407759410298113E-2</v>
      </c>
      <c r="AB24" s="98">
        <f>AA24/0.35</f>
        <v>0.1497364554579946</v>
      </c>
      <c r="AE24" s="123" t="s">
        <v>21</v>
      </c>
      <c r="AF24" s="123"/>
      <c r="AG24" s="123"/>
      <c r="AH24" s="123"/>
      <c r="AI24" s="123"/>
      <c r="AJ24" s="123"/>
    </row>
    <row r="25" spans="1:36" ht="15" customHeight="1" x14ac:dyDescent="0.3">
      <c r="A25" s="6">
        <f t="shared" si="24"/>
        <v>0.21</v>
      </c>
      <c r="B25" s="7">
        <f t="shared" si="25"/>
        <v>4.2</v>
      </c>
      <c r="C25" s="8">
        <f t="shared" si="26"/>
        <v>1038</v>
      </c>
      <c r="D25" s="9">
        <f t="shared" si="27"/>
        <v>0.5</v>
      </c>
      <c r="E25" s="10">
        <v>32</v>
      </c>
      <c r="F25" s="11">
        <f t="shared" si="28"/>
        <v>254.40884181999996</v>
      </c>
      <c r="G25" s="12">
        <v>0.25</v>
      </c>
      <c r="H25" s="13">
        <f t="shared" si="29"/>
        <v>63.602210454999991</v>
      </c>
      <c r="I25" s="17">
        <v>0.15</v>
      </c>
      <c r="J25" s="11">
        <f t="shared" ref="J25:J42" si="39">H25/I25</f>
        <v>424.01473636666663</v>
      </c>
      <c r="K25" s="14">
        <v>5.5999999999999995E-4</v>
      </c>
      <c r="L25" s="15">
        <f t="shared" si="30"/>
        <v>7.6716917208333335</v>
      </c>
      <c r="M25" s="11">
        <v>0.92</v>
      </c>
      <c r="N25" s="13">
        <f t="shared" si="31"/>
        <v>3.4154371541150006</v>
      </c>
      <c r="O25" s="11">
        <f t="shared" si="32"/>
        <v>9.7583918689000022</v>
      </c>
      <c r="P25" s="16">
        <f t="shared" si="33"/>
        <v>0.97583918689000027</v>
      </c>
      <c r="R25" s="103">
        <v>28</v>
      </c>
      <c r="S25" s="78">
        <f t="shared" si="34"/>
        <v>1.3714285714285714</v>
      </c>
      <c r="T25" s="82">
        <v>1.1499999999999999</v>
      </c>
      <c r="U25" s="86">
        <f t="shared" si="35"/>
        <v>71.552795031055908</v>
      </c>
      <c r="V25" s="90">
        <f t="shared" si="36"/>
        <v>3.5328000000000005E-2</v>
      </c>
      <c r="W25" s="74">
        <f t="shared" si="37"/>
        <v>3.0720000000000008E-2</v>
      </c>
      <c r="X25" s="9">
        <v>0.82</v>
      </c>
      <c r="Y25" s="9">
        <v>0.92</v>
      </c>
      <c r="Z25" s="18">
        <f t="shared" si="38"/>
        <v>0.47901294647154485</v>
      </c>
      <c r="AA25" s="94">
        <f t="shared" ref="AA25:AA42" si="40">Z25/10</f>
        <v>4.7901294647154487E-2</v>
      </c>
      <c r="AB25" s="99">
        <f t="shared" ref="AB25:AB42" si="41">AA25/0.35</f>
        <v>0.13686084184901282</v>
      </c>
      <c r="AE25" s="123"/>
      <c r="AF25" s="123"/>
      <c r="AG25" s="123"/>
      <c r="AH25" s="123"/>
      <c r="AI25" s="123"/>
      <c r="AJ25" s="123"/>
    </row>
    <row r="26" spans="1:36" ht="15" customHeight="1" x14ac:dyDescent="0.3">
      <c r="A26" s="19">
        <f t="shared" si="24"/>
        <v>0.21</v>
      </c>
      <c r="B26" s="20">
        <f t="shared" si="25"/>
        <v>4.3</v>
      </c>
      <c r="C26" s="21">
        <f t="shared" si="26"/>
        <v>1038</v>
      </c>
      <c r="D26" s="22">
        <f t="shared" si="27"/>
        <v>0.45</v>
      </c>
      <c r="E26" s="23">
        <v>30</v>
      </c>
      <c r="F26" s="24">
        <f t="shared" si="28"/>
        <v>240.00099414549999</v>
      </c>
      <c r="G26" s="25">
        <v>0.25</v>
      </c>
      <c r="H26" s="26">
        <f t="shared" si="29"/>
        <v>60.000248536374997</v>
      </c>
      <c r="I26" s="41">
        <v>0.15</v>
      </c>
      <c r="J26" s="24">
        <f t="shared" si="39"/>
        <v>400.00165690916668</v>
      </c>
      <c r="K26" s="27">
        <v>5.5999999999999995E-4</v>
      </c>
      <c r="L26" s="28">
        <f t="shared" si="30"/>
        <v>7.2428867305208344</v>
      </c>
      <c r="M26" s="24">
        <v>0.92</v>
      </c>
      <c r="N26" s="26">
        <f t="shared" si="31"/>
        <v>3.2245331724278761</v>
      </c>
      <c r="O26" s="24">
        <f t="shared" si="32"/>
        <v>9.2129519212225031</v>
      </c>
      <c r="P26" s="29">
        <f t="shared" si="33"/>
        <v>0.92129519212225031</v>
      </c>
      <c r="R26" s="104">
        <v>28</v>
      </c>
      <c r="S26" s="79">
        <f t="shared" si="34"/>
        <v>1.2857142857142858</v>
      </c>
      <c r="T26" s="83">
        <v>1.05</v>
      </c>
      <c r="U26" s="87">
        <f t="shared" si="35"/>
        <v>73.469387755102048</v>
      </c>
      <c r="V26" s="91">
        <f t="shared" si="36"/>
        <v>3.3120000000000004E-2</v>
      </c>
      <c r="W26" s="75">
        <f t="shared" si="37"/>
        <v>3.1542857142857143E-2</v>
      </c>
      <c r="X26" s="22">
        <v>0.82</v>
      </c>
      <c r="Y26" s="22">
        <v>0.92</v>
      </c>
      <c r="Z26" s="42">
        <f t="shared" si="38"/>
        <v>0.46435232000551696</v>
      </c>
      <c r="AA26" s="95">
        <f t="shared" si="40"/>
        <v>4.6435232000551697E-2</v>
      </c>
      <c r="AB26" s="100">
        <f t="shared" si="41"/>
        <v>0.13267209143014771</v>
      </c>
      <c r="AE26" s="123"/>
      <c r="AF26" s="123"/>
      <c r="AG26" s="123"/>
      <c r="AH26" s="123"/>
      <c r="AI26" s="123"/>
      <c r="AJ26" s="123"/>
    </row>
    <row r="27" spans="1:36" ht="15" customHeight="1" x14ac:dyDescent="0.3">
      <c r="A27" s="6">
        <f t="shared" si="24"/>
        <v>0.21</v>
      </c>
      <c r="B27" s="7">
        <f t="shared" si="25"/>
        <v>4.4000000000000004</v>
      </c>
      <c r="C27" s="8">
        <f t="shared" si="26"/>
        <v>1038</v>
      </c>
      <c r="D27" s="9">
        <f t="shared" si="27"/>
        <v>0.4</v>
      </c>
      <c r="E27" s="10">
        <v>27</v>
      </c>
      <c r="F27" s="11">
        <f t="shared" si="28"/>
        <v>223.37211689955564</v>
      </c>
      <c r="G27" s="12">
        <v>0.25</v>
      </c>
      <c r="H27" s="13">
        <f t="shared" si="29"/>
        <v>55.843029224888909</v>
      </c>
      <c r="I27" s="17">
        <v>0.15</v>
      </c>
      <c r="J27" s="11">
        <f t="shared" si="39"/>
        <v>372.28686149925943</v>
      </c>
      <c r="K27" s="14">
        <v>5.5999999999999995E-4</v>
      </c>
      <c r="L27" s="15">
        <f t="shared" si="30"/>
        <v>6.7479796696296335</v>
      </c>
      <c r="M27" s="11">
        <v>0.92</v>
      </c>
      <c r="N27" s="13">
        <f t="shared" si="31"/>
        <v>3.0042005489191133</v>
      </c>
      <c r="O27" s="11">
        <f t="shared" si="32"/>
        <v>8.583430139768895</v>
      </c>
      <c r="P27" s="16">
        <f t="shared" si="33"/>
        <v>0.8583430139768895</v>
      </c>
      <c r="R27" s="103">
        <v>28</v>
      </c>
      <c r="S27" s="78">
        <f t="shared" si="34"/>
        <v>1.157142857142857</v>
      </c>
      <c r="T27" s="82">
        <v>0.95</v>
      </c>
      <c r="U27" s="86">
        <f t="shared" si="35"/>
        <v>73.082706766917298</v>
      </c>
      <c r="V27" s="90">
        <f t="shared" si="36"/>
        <v>2.9808000000000001E-2</v>
      </c>
      <c r="W27" s="74">
        <f t="shared" si="37"/>
        <v>3.1376842105263161E-2</v>
      </c>
      <c r="X27" s="9">
        <v>0.82</v>
      </c>
      <c r="Y27" s="9">
        <v>0.92</v>
      </c>
      <c r="Z27" s="18">
        <f t="shared" si="38"/>
        <v>0.43034612321848559</v>
      </c>
      <c r="AA27" s="94">
        <f t="shared" si="40"/>
        <v>4.3034612321848562E-2</v>
      </c>
      <c r="AB27" s="99">
        <f t="shared" si="41"/>
        <v>0.12295603520528162</v>
      </c>
      <c r="AE27" s="123" t="s">
        <v>23</v>
      </c>
      <c r="AF27" s="123"/>
      <c r="AG27" s="123"/>
      <c r="AH27" s="123"/>
      <c r="AI27" s="123"/>
      <c r="AJ27" s="123"/>
    </row>
    <row r="28" spans="1:36" ht="15" customHeight="1" x14ac:dyDescent="0.3">
      <c r="A28" s="19">
        <f t="shared" si="24"/>
        <v>0.21</v>
      </c>
      <c r="B28" s="20">
        <f t="shared" si="25"/>
        <v>4.5999999999999996</v>
      </c>
      <c r="C28" s="21">
        <f t="shared" si="26"/>
        <v>1038</v>
      </c>
      <c r="D28" s="22">
        <f t="shared" si="27"/>
        <v>0.35</v>
      </c>
      <c r="E28" s="23">
        <v>25</v>
      </c>
      <c r="F28" s="24">
        <f t="shared" si="28"/>
        <v>213.62266241711109</v>
      </c>
      <c r="G28" s="25">
        <v>0.25</v>
      </c>
      <c r="H28" s="26">
        <f t="shared" si="29"/>
        <v>53.405665604277772</v>
      </c>
      <c r="I28" s="41">
        <v>0.15</v>
      </c>
      <c r="J28" s="24">
        <f t="shared" si="39"/>
        <v>356.03777069518515</v>
      </c>
      <c r="K28" s="27">
        <v>5.5999999999999995E-4</v>
      </c>
      <c r="L28" s="28">
        <f t="shared" si="30"/>
        <v>6.4578173338425922</v>
      </c>
      <c r="M28" s="24">
        <v>0.92</v>
      </c>
      <c r="N28" s="26">
        <f t="shared" si="31"/>
        <v>2.8750202770267226</v>
      </c>
      <c r="O28" s="24">
        <f t="shared" si="32"/>
        <v>8.2143436486477786</v>
      </c>
      <c r="P28" s="29">
        <f t="shared" si="33"/>
        <v>0.82143436486477783</v>
      </c>
      <c r="R28" s="104">
        <v>28</v>
      </c>
      <c r="S28" s="79">
        <f t="shared" si="34"/>
        <v>1.0714285714285714</v>
      </c>
      <c r="T28" s="83">
        <v>0.87</v>
      </c>
      <c r="U28" s="87">
        <f t="shared" si="35"/>
        <v>73.891625615763544</v>
      </c>
      <c r="V28" s="91">
        <f t="shared" si="36"/>
        <v>2.7600000000000003E-2</v>
      </c>
      <c r="W28" s="75">
        <f t="shared" si="37"/>
        <v>3.1724137931034485E-2</v>
      </c>
      <c r="X28" s="22">
        <v>0.82</v>
      </c>
      <c r="Y28" s="22">
        <v>0.92</v>
      </c>
      <c r="Z28" s="42">
        <f t="shared" si="38"/>
        <v>0.41639977201676381</v>
      </c>
      <c r="AA28" s="95">
        <f t="shared" si="40"/>
        <v>4.1639977201676379E-2</v>
      </c>
      <c r="AB28" s="100">
        <f t="shared" si="41"/>
        <v>0.11897136343336109</v>
      </c>
      <c r="AE28" s="123"/>
      <c r="AF28" s="123"/>
      <c r="AG28" s="123"/>
      <c r="AH28" s="123"/>
      <c r="AI28" s="123"/>
      <c r="AJ28" s="123"/>
    </row>
    <row r="29" spans="1:36" ht="15" customHeight="1" x14ac:dyDescent="0.3">
      <c r="A29" s="6">
        <f t="shared" si="24"/>
        <v>0.21</v>
      </c>
      <c r="B29" s="7">
        <f t="shared" si="25"/>
        <v>4.8</v>
      </c>
      <c r="C29" s="8">
        <f t="shared" si="26"/>
        <v>1038</v>
      </c>
      <c r="D29" s="9">
        <f t="shared" si="27"/>
        <v>0.22</v>
      </c>
      <c r="E29" s="10">
        <v>20</v>
      </c>
      <c r="F29" s="11">
        <f t="shared" si="28"/>
        <v>146.20720378880003</v>
      </c>
      <c r="G29" s="12">
        <v>0.25</v>
      </c>
      <c r="H29" s="13">
        <f t="shared" si="29"/>
        <v>36.551800947200007</v>
      </c>
      <c r="I29" s="17">
        <v>0.15</v>
      </c>
      <c r="J29" s="11">
        <f t="shared" si="39"/>
        <v>243.67867298133339</v>
      </c>
      <c r="K29" s="14">
        <v>5.5999999999999995E-4</v>
      </c>
      <c r="L29" s="15">
        <f t="shared" si="30"/>
        <v>4.4514048746666672</v>
      </c>
      <c r="M29" s="11">
        <v>0.92</v>
      </c>
      <c r="N29" s="13">
        <f t="shared" si="31"/>
        <v>1.9817654502016004</v>
      </c>
      <c r="O29" s="11">
        <f t="shared" si="32"/>
        <v>5.6621870005760018</v>
      </c>
      <c r="P29" s="16">
        <f t="shared" si="33"/>
        <v>0.56621870005760022</v>
      </c>
      <c r="R29" s="103">
        <v>28</v>
      </c>
      <c r="S29" s="78">
        <f t="shared" si="34"/>
        <v>0.8571428571428571</v>
      </c>
      <c r="T29" s="82">
        <v>0.8</v>
      </c>
      <c r="U29" s="86">
        <f t="shared" si="35"/>
        <v>64.285714285714278</v>
      </c>
      <c r="V29" s="90">
        <f t="shared" si="36"/>
        <v>2.2080000000000002E-2</v>
      </c>
      <c r="W29" s="74">
        <f t="shared" si="37"/>
        <v>2.7600000000000003E-2</v>
      </c>
      <c r="X29" s="9">
        <v>0.82</v>
      </c>
      <c r="Y29" s="9">
        <v>0.92</v>
      </c>
      <c r="Z29" s="18">
        <f t="shared" si="38"/>
        <v>0.24971295638373991</v>
      </c>
      <c r="AA29" s="94">
        <f t="shared" si="40"/>
        <v>2.497129563837399E-2</v>
      </c>
      <c r="AB29" s="99">
        <f t="shared" si="41"/>
        <v>7.1346558966782839E-2</v>
      </c>
      <c r="AE29" s="123"/>
      <c r="AF29" s="123"/>
      <c r="AG29" s="123"/>
      <c r="AH29" s="123"/>
      <c r="AI29" s="123"/>
      <c r="AJ29" s="123"/>
    </row>
    <row r="30" spans="1:36" ht="15" customHeight="1" x14ac:dyDescent="0.3">
      <c r="A30" s="19">
        <f t="shared" si="24"/>
        <v>0.21</v>
      </c>
      <c r="B30" s="20">
        <f t="shared" si="25"/>
        <v>5</v>
      </c>
      <c r="C30" s="21">
        <f t="shared" si="26"/>
        <v>1038</v>
      </c>
      <c r="D30" s="22">
        <f t="shared" si="27"/>
        <v>0.15</v>
      </c>
      <c r="E30" s="23">
        <v>15</v>
      </c>
      <c r="F30" s="24">
        <f t="shared" si="28"/>
        <v>108.16702458333334</v>
      </c>
      <c r="G30" s="25">
        <v>0.25</v>
      </c>
      <c r="H30" s="26">
        <f t="shared" si="29"/>
        <v>27.041756145833336</v>
      </c>
      <c r="I30" s="41">
        <v>0.15</v>
      </c>
      <c r="J30" s="24">
        <f t="shared" si="39"/>
        <v>180.27837430555559</v>
      </c>
      <c r="K30" s="27">
        <v>5.5999999999999995E-4</v>
      </c>
      <c r="L30" s="28">
        <f t="shared" si="30"/>
        <v>3.3192566840277786</v>
      </c>
      <c r="M30" s="24">
        <v>0.92</v>
      </c>
      <c r="N30" s="26">
        <f t="shared" si="31"/>
        <v>1.4777330757291671</v>
      </c>
      <c r="O30" s="24">
        <f t="shared" si="32"/>
        <v>4.2220945020833351</v>
      </c>
      <c r="P30" s="29">
        <f t="shared" si="33"/>
        <v>0.4222094502083335</v>
      </c>
      <c r="R30" s="104">
        <v>28</v>
      </c>
      <c r="S30" s="79">
        <f t="shared" si="34"/>
        <v>0.6428571428571429</v>
      </c>
      <c r="T30" s="83">
        <v>0.4</v>
      </c>
      <c r="U30" s="87">
        <f t="shared" si="35"/>
        <v>96.428571428571431</v>
      </c>
      <c r="V30" s="91">
        <f t="shared" si="36"/>
        <v>1.6560000000000002E-2</v>
      </c>
      <c r="W30" s="75">
        <f t="shared" si="37"/>
        <v>4.1399999999999999E-2</v>
      </c>
      <c r="X30" s="22">
        <v>0.82</v>
      </c>
      <c r="Y30" s="22">
        <v>0.92</v>
      </c>
      <c r="Z30" s="42">
        <f t="shared" si="38"/>
        <v>0.27930330633892286</v>
      </c>
      <c r="AA30" s="95">
        <f t="shared" si="40"/>
        <v>2.7930330633892286E-2</v>
      </c>
      <c r="AB30" s="100">
        <f t="shared" si="41"/>
        <v>7.9800944668263679E-2</v>
      </c>
      <c r="AE30" s="125" t="s">
        <v>26</v>
      </c>
      <c r="AF30" s="125"/>
      <c r="AG30" s="125"/>
      <c r="AH30" s="125"/>
      <c r="AI30" s="125"/>
      <c r="AJ30" s="125"/>
    </row>
    <row r="31" spans="1:36" ht="15" customHeight="1" x14ac:dyDescent="0.3">
      <c r="A31" s="6">
        <f t="shared" si="24"/>
        <v>0.21</v>
      </c>
      <c r="B31" s="7">
        <f t="shared" si="25"/>
        <v>5.5</v>
      </c>
      <c r="C31" s="8">
        <f t="shared" si="26"/>
        <v>1038</v>
      </c>
      <c r="D31" s="9">
        <f t="shared" si="27"/>
        <v>0.1</v>
      </c>
      <c r="E31" s="10">
        <v>10</v>
      </c>
      <c r="F31" s="11">
        <f t="shared" si="28"/>
        <v>87.254733163888886</v>
      </c>
      <c r="G31" s="12">
        <v>0.25</v>
      </c>
      <c r="H31" s="13">
        <f t="shared" si="29"/>
        <v>21.813683290972222</v>
      </c>
      <c r="I31" s="17">
        <v>0.15</v>
      </c>
      <c r="J31" s="11">
        <f t="shared" si="39"/>
        <v>145.42455527314814</v>
      </c>
      <c r="K31" s="14">
        <v>5.5999999999999995E-4</v>
      </c>
      <c r="L31" s="15">
        <f t="shared" si="30"/>
        <v>2.6968670584490742</v>
      </c>
      <c r="M31" s="11">
        <v>0.92</v>
      </c>
      <c r="N31" s="13">
        <f t="shared" si="31"/>
        <v>1.2006452144215281</v>
      </c>
      <c r="O31" s="11">
        <f t="shared" si="32"/>
        <v>3.4304148983472231</v>
      </c>
      <c r="P31" s="16">
        <f t="shared" si="33"/>
        <v>0.34304148983472232</v>
      </c>
      <c r="R31" s="103">
        <v>28</v>
      </c>
      <c r="S31" s="78">
        <f t="shared" si="34"/>
        <v>0.42857142857142855</v>
      </c>
      <c r="T31" s="82">
        <v>0.2</v>
      </c>
      <c r="U31" s="86">
        <f t="shared" si="35"/>
        <v>128.57142857142856</v>
      </c>
      <c r="V31" s="90">
        <f t="shared" si="36"/>
        <v>1.1040000000000001E-2</v>
      </c>
      <c r="W31" s="74">
        <f t="shared" si="37"/>
        <v>5.5200000000000006E-2</v>
      </c>
      <c r="X31" s="9">
        <v>0.82</v>
      </c>
      <c r="Y31" s="9">
        <v>0.92</v>
      </c>
      <c r="Z31" s="18">
        <f t="shared" si="38"/>
        <v>0.3025753285089206</v>
      </c>
      <c r="AA31" s="94">
        <f t="shared" si="40"/>
        <v>3.0257532850892062E-2</v>
      </c>
      <c r="AB31" s="99">
        <f t="shared" si="41"/>
        <v>8.6450093859691615E-2</v>
      </c>
      <c r="AE31" s="125"/>
      <c r="AF31" s="125"/>
      <c r="AG31" s="125"/>
      <c r="AH31" s="125"/>
      <c r="AI31" s="125"/>
      <c r="AJ31" s="125"/>
    </row>
    <row r="32" spans="1:36" ht="15" customHeight="1" x14ac:dyDescent="0.3">
      <c r="A32" s="19">
        <f t="shared" si="24"/>
        <v>0.21</v>
      </c>
      <c r="B32" s="20">
        <f t="shared" si="25"/>
        <v>6</v>
      </c>
      <c r="C32" s="21">
        <f t="shared" si="26"/>
        <v>1038</v>
      </c>
      <c r="D32" s="22">
        <f t="shared" si="27"/>
        <v>0.04</v>
      </c>
      <c r="E32" s="23">
        <v>5</v>
      </c>
      <c r="F32" s="24">
        <f t="shared" si="28"/>
        <v>41.536137439999997</v>
      </c>
      <c r="G32" s="25">
        <v>0.25</v>
      </c>
      <c r="H32" s="26">
        <f t="shared" si="29"/>
        <v>10.384034359999999</v>
      </c>
      <c r="I32" s="41">
        <v>0.15</v>
      </c>
      <c r="J32" s="24">
        <f t="shared" si="39"/>
        <v>69.226895733333336</v>
      </c>
      <c r="K32" s="27">
        <v>5.5999999999999995E-4</v>
      </c>
      <c r="L32" s="28">
        <f t="shared" si="30"/>
        <v>1.3361945666666668</v>
      </c>
      <c r="M32" s="24">
        <v>0.92</v>
      </c>
      <c r="N32" s="26">
        <f t="shared" si="31"/>
        <v>0.59487382108000009</v>
      </c>
      <c r="O32" s="24">
        <f t="shared" si="32"/>
        <v>1.6996394888000004</v>
      </c>
      <c r="P32" s="29">
        <f t="shared" si="33"/>
        <v>0.16996394888000005</v>
      </c>
      <c r="R32" s="104">
        <v>28</v>
      </c>
      <c r="S32" s="79">
        <f t="shared" si="34"/>
        <v>0.21428571428571427</v>
      </c>
      <c r="T32" s="83">
        <v>0.1</v>
      </c>
      <c r="U32" s="87">
        <f t="shared" si="35"/>
        <v>128.57142857142856</v>
      </c>
      <c r="V32" s="91">
        <f t="shared" si="36"/>
        <v>5.5200000000000006E-3</v>
      </c>
      <c r="W32" s="75">
        <f t="shared" si="37"/>
        <v>5.5200000000000006E-2</v>
      </c>
      <c r="X32" s="22">
        <v>0.82</v>
      </c>
      <c r="Y32" s="22">
        <v>0.92</v>
      </c>
      <c r="Z32" s="42">
        <f t="shared" si="38"/>
        <v>0.14991451235772363</v>
      </c>
      <c r="AA32" s="95">
        <f t="shared" si="40"/>
        <v>1.4991451235772363E-2</v>
      </c>
      <c r="AB32" s="100">
        <f t="shared" si="41"/>
        <v>4.283271781649247E-2</v>
      </c>
      <c r="AE32" s="125"/>
      <c r="AF32" s="125"/>
      <c r="AG32" s="125"/>
      <c r="AH32" s="125"/>
      <c r="AI32" s="125"/>
      <c r="AJ32" s="125"/>
    </row>
    <row r="33" spans="1:36" ht="15" customHeight="1" x14ac:dyDescent="0.3">
      <c r="A33" s="6">
        <f t="shared" si="24"/>
        <v>0.21</v>
      </c>
      <c r="B33" s="7">
        <f t="shared" si="25"/>
        <v>6.5</v>
      </c>
      <c r="C33" s="8">
        <f t="shared" si="26"/>
        <v>1038</v>
      </c>
      <c r="D33" s="9">
        <f t="shared" si="27"/>
        <v>2.5000000000000001E-2</v>
      </c>
      <c r="E33" s="10">
        <v>0</v>
      </c>
      <c r="F33" s="11">
        <f>0.5*C33*((B33*1852/3600)^2)*A33*D33</f>
        <v>30.467045257638887</v>
      </c>
      <c r="G33" s="12">
        <v>0.25</v>
      </c>
      <c r="H33" s="13">
        <f t="shared" si="29"/>
        <v>7.6167613144097217</v>
      </c>
      <c r="I33" s="17">
        <v>0.15</v>
      </c>
      <c r="J33" s="11">
        <f t="shared" si="39"/>
        <v>50.77840876273148</v>
      </c>
      <c r="K33" s="14">
        <v>5.5999999999999995E-4</v>
      </c>
      <c r="L33" s="15">
        <f t="shared" si="30"/>
        <v>1.0067572993344909</v>
      </c>
      <c r="M33" s="11">
        <v>0.92</v>
      </c>
      <c r="N33" s="13">
        <f t="shared" si="31"/>
        <v>0.44820834966371537</v>
      </c>
      <c r="O33" s="11">
        <f>N33/0.35</f>
        <v>1.2805952847534725</v>
      </c>
      <c r="P33" s="16">
        <f t="shared" si="33"/>
        <v>0.12805952847534724</v>
      </c>
      <c r="R33" s="103">
        <v>28</v>
      </c>
      <c r="S33" s="78">
        <f t="shared" si="34"/>
        <v>0</v>
      </c>
      <c r="T33" s="82">
        <v>0</v>
      </c>
      <c r="U33" s="86">
        <v>0</v>
      </c>
      <c r="V33" s="90">
        <f t="shared" si="36"/>
        <v>0</v>
      </c>
      <c r="W33" s="74">
        <v>0</v>
      </c>
      <c r="X33" s="9">
        <v>0.82</v>
      </c>
      <c r="Y33" s="9">
        <v>0.92</v>
      </c>
      <c r="Z33" s="18">
        <f t="shared" si="38"/>
        <v>0</v>
      </c>
      <c r="AA33" s="94">
        <f t="shared" si="40"/>
        <v>0</v>
      </c>
      <c r="AB33" s="99">
        <f t="shared" si="41"/>
        <v>0</v>
      </c>
      <c r="AE33" s="72"/>
      <c r="AF33" s="72"/>
      <c r="AG33" s="72"/>
      <c r="AH33" s="72"/>
      <c r="AI33" s="72"/>
      <c r="AJ33" s="72"/>
    </row>
    <row r="34" spans="1:36" ht="15" customHeight="1" x14ac:dyDescent="0.3">
      <c r="A34" s="19">
        <f t="shared" si="24"/>
        <v>0.21</v>
      </c>
      <c r="B34" s="20">
        <f t="shared" si="25"/>
        <v>6</v>
      </c>
      <c r="C34" s="21">
        <f t="shared" si="26"/>
        <v>1038</v>
      </c>
      <c r="D34" s="22">
        <f t="shared" si="27"/>
        <v>0.04</v>
      </c>
      <c r="E34" s="23">
        <v>5</v>
      </c>
      <c r="F34" s="24">
        <f>0.5*C34*((B34*1852/3600)^2)*A34*D34</f>
        <v>41.536137439999997</v>
      </c>
      <c r="G34" s="25">
        <v>0.25</v>
      </c>
      <c r="H34" s="26">
        <f t="shared" si="29"/>
        <v>10.384034359999999</v>
      </c>
      <c r="I34" s="41">
        <v>0.15</v>
      </c>
      <c r="J34" s="24">
        <f t="shared" si="39"/>
        <v>69.226895733333336</v>
      </c>
      <c r="K34" s="27">
        <v>5.5999999999999995E-4</v>
      </c>
      <c r="L34" s="28">
        <f t="shared" si="30"/>
        <v>1.3361945666666668</v>
      </c>
      <c r="M34" s="24">
        <v>0.92</v>
      </c>
      <c r="N34" s="26">
        <f t="shared" si="31"/>
        <v>0.59487382108000009</v>
      </c>
      <c r="O34" s="24">
        <f t="shared" ref="O34:O42" si="42">N34/0.35</f>
        <v>1.6996394888000004</v>
      </c>
      <c r="P34" s="29">
        <f t="shared" si="33"/>
        <v>0.16996394888000005</v>
      </c>
      <c r="R34" s="104">
        <v>28</v>
      </c>
      <c r="S34" s="79">
        <f t="shared" si="34"/>
        <v>0.21428571428571427</v>
      </c>
      <c r="T34" s="83">
        <v>0.1</v>
      </c>
      <c r="U34" s="87">
        <f t="shared" ref="U34:U42" si="43">S34/T34*60</f>
        <v>128.57142857142856</v>
      </c>
      <c r="V34" s="91">
        <f t="shared" si="36"/>
        <v>5.5200000000000006E-3</v>
      </c>
      <c r="W34" s="75">
        <f t="shared" si="37"/>
        <v>5.5200000000000006E-2</v>
      </c>
      <c r="X34" s="22">
        <v>0.82</v>
      </c>
      <c r="Y34" s="22">
        <v>0.92</v>
      </c>
      <c r="Z34" s="42">
        <f t="shared" si="38"/>
        <v>0.14991451235772363</v>
      </c>
      <c r="AA34" s="95">
        <f t="shared" si="40"/>
        <v>1.4991451235772363E-2</v>
      </c>
      <c r="AB34" s="100">
        <f t="shared" si="41"/>
        <v>4.283271781649247E-2</v>
      </c>
    </row>
    <row r="35" spans="1:36" ht="15" customHeight="1" x14ac:dyDescent="0.3">
      <c r="A35" s="6">
        <f t="shared" si="24"/>
        <v>0.21</v>
      </c>
      <c r="B35" s="7">
        <f t="shared" si="25"/>
        <v>5.5</v>
      </c>
      <c r="C35" s="8">
        <f t="shared" si="26"/>
        <v>1038</v>
      </c>
      <c r="D35" s="9">
        <f t="shared" si="27"/>
        <v>0.1</v>
      </c>
      <c r="E35" s="10">
        <v>10</v>
      </c>
      <c r="F35" s="11">
        <f t="shared" ref="F35:F42" si="44">0.5*C35*((B35*1852/3600)^2)*A35*D35</f>
        <v>87.254733163888886</v>
      </c>
      <c r="G35" s="12">
        <v>0.25</v>
      </c>
      <c r="H35" s="13">
        <f t="shared" si="29"/>
        <v>21.813683290972222</v>
      </c>
      <c r="I35" s="17">
        <v>0.15</v>
      </c>
      <c r="J35" s="11">
        <f t="shared" si="39"/>
        <v>145.42455527314814</v>
      </c>
      <c r="K35" s="14">
        <v>5.5999999999999995E-4</v>
      </c>
      <c r="L35" s="15">
        <f t="shared" si="30"/>
        <v>2.6968670584490742</v>
      </c>
      <c r="M35" s="11">
        <v>0.92</v>
      </c>
      <c r="N35" s="13">
        <f t="shared" si="31"/>
        <v>1.2006452144215281</v>
      </c>
      <c r="O35" s="11">
        <f t="shared" si="42"/>
        <v>3.4304148983472231</v>
      </c>
      <c r="P35" s="16">
        <f t="shared" si="33"/>
        <v>0.34304148983472232</v>
      </c>
      <c r="R35" s="103">
        <v>28</v>
      </c>
      <c r="S35" s="78">
        <f t="shared" si="34"/>
        <v>0.42857142857142855</v>
      </c>
      <c r="T35" s="82">
        <v>0.2</v>
      </c>
      <c r="U35" s="86">
        <f t="shared" si="43"/>
        <v>128.57142857142856</v>
      </c>
      <c r="V35" s="90">
        <f t="shared" si="36"/>
        <v>1.1040000000000001E-2</v>
      </c>
      <c r="W35" s="74">
        <f t="shared" si="37"/>
        <v>5.5200000000000006E-2</v>
      </c>
      <c r="X35" s="9">
        <v>0.82</v>
      </c>
      <c r="Y35" s="9">
        <v>0.92</v>
      </c>
      <c r="Z35" s="18">
        <f t="shared" si="38"/>
        <v>0.3025753285089206</v>
      </c>
      <c r="AA35" s="94">
        <f t="shared" si="40"/>
        <v>3.0257532850892062E-2</v>
      </c>
      <c r="AB35" s="99">
        <f t="shared" si="41"/>
        <v>8.6450093859691615E-2</v>
      </c>
    </row>
    <row r="36" spans="1:36" ht="15" customHeight="1" x14ac:dyDescent="0.3">
      <c r="A36" s="19">
        <f t="shared" si="24"/>
        <v>0.21</v>
      </c>
      <c r="B36" s="20">
        <f t="shared" si="25"/>
        <v>5</v>
      </c>
      <c r="C36" s="21">
        <f t="shared" si="26"/>
        <v>1038</v>
      </c>
      <c r="D36" s="22">
        <f t="shared" si="27"/>
        <v>0.15</v>
      </c>
      <c r="E36" s="23">
        <v>15</v>
      </c>
      <c r="F36" s="24">
        <f t="shared" si="44"/>
        <v>108.16702458333334</v>
      </c>
      <c r="G36" s="25">
        <v>0.25</v>
      </c>
      <c r="H36" s="26">
        <f t="shared" si="29"/>
        <v>27.041756145833336</v>
      </c>
      <c r="I36" s="41">
        <v>0.15</v>
      </c>
      <c r="J36" s="24">
        <f t="shared" si="39"/>
        <v>180.27837430555559</v>
      </c>
      <c r="K36" s="27">
        <v>5.5999999999999995E-4</v>
      </c>
      <c r="L36" s="28">
        <f t="shared" si="30"/>
        <v>3.3192566840277786</v>
      </c>
      <c r="M36" s="24">
        <v>0.92</v>
      </c>
      <c r="N36" s="26">
        <f t="shared" si="31"/>
        <v>1.4777330757291671</v>
      </c>
      <c r="O36" s="24">
        <f t="shared" si="42"/>
        <v>4.2220945020833351</v>
      </c>
      <c r="P36" s="29">
        <f t="shared" si="33"/>
        <v>0.4222094502083335</v>
      </c>
      <c r="R36" s="104">
        <v>28</v>
      </c>
      <c r="S36" s="79">
        <f t="shared" si="34"/>
        <v>0.6428571428571429</v>
      </c>
      <c r="T36" s="83">
        <v>0.4</v>
      </c>
      <c r="U36" s="87">
        <f t="shared" si="43"/>
        <v>96.428571428571431</v>
      </c>
      <c r="V36" s="91">
        <f t="shared" si="36"/>
        <v>1.6560000000000002E-2</v>
      </c>
      <c r="W36" s="75">
        <f t="shared" si="37"/>
        <v>4.1399999999999999E-2</v>
      </c>
      <c r="X36" s="22">
        <v>0.82</v>
      </c>
      <c r="Y36" s="22">
        <v>0.92</v>
      </c>
      <c r="Z36" s="42">
        <f t="shared" si="38"/>
        <v>0.27930330633892286</v>
      </c>
      <c r="AA36" s="95">
        <f t="shared" si="40"/>
        <v>2.7930330633892286E-2</v>
      </c>
      <c r="AB36" s="100">
        <f t="shared" si="41"/>
        <v>7.9800944668263679E-2</v>
      </c>
    </row>
    <row r="37" spans="1:36" ht="15" customHeight="1" x14ac:dyDescent="0.3">
      <c r="A37" s="6">
        <f t="shared" si="24"/>
        <v>0.21</v>
      </c>
      <c r="B37" s="7">
        <f t="shared" si="25"/>
        <v>4.8</v>
      </c>
      <c r="C37" s="8">
        <f t="shared" si="26"/>
        <v>1038</v>
      </c>
      <c r="D37" s="9">
        <f t="shared" si="27"/>
        <v>0.22</v>
      </c>
      <c r="E37" s="10">
        <v>20</v>
      </c>
      <c r="F37" s="11">
        <f t="shared" si="44"/>
        <v>146.20720378880003</v>
      </c>
      <c r="G37" s="12">
        <v>0.25</v>
      </c>
      <c r="H37" s="13">
        <f t="shared" ref="H37:H42" si="45">F37*G37</f>
        <v>36.551800947200007</v>
      </c>
      <c r="I37" s="17">
        <v>0.15</v>
      </c>
      <c r="J37" s="11">
        <f t="shared" si="39"/>
        <v>243.67867298133339</v>
      </c>
      <c r="K37" s="14">
        <v>5.5999999999999995E-4</v>
      </c>
      <c r="L37" s="15">
        <f t="shared" si="30"/>
        <v>4.4514048746666672</v>
      </c>
      <c r="M37" s="11">
        <v>0.92</v>
      </c>
      <c r="N37" s="13">
        <f t="shared" si="31"/>
        <v>1.9817654502016004</v>
      </c>
      <c r="O37" s="11">
        <f t="shared" si="42"/>
        <v>5.6621870005760018</v>
      </c>
      <c r="P37" s="16">
        <f t="shared" si="33"/>
        <v>0.56621870005760022</v>
      </c>
      <c r="R37" s="103">
        <v>28</v>
      </c>
      <c r="S37" s="78">
        <f t="shared" si="34"/>
        <v>0.8571428571428571</v>
      </c>
      <c r="T37" s="82">
        <v>0.8</v>
      </c>
      <c r="U37" s="86">
        <f t="shared" si="43"/>
        <v>64.285714285714278</v>
      </c>
      <c r="V37" s="90">
        <f t="shared" si="36"/>
        <v>2.2080000000000002E-2</v>
      </c>
      <c r="W37" s="74">
        <f t="shared" si="37"/>
        <v>2.7600000000000003E-2</v>
      </c>
      <c r="X37" s="9">
        <v>0.82</v>
      </c>
      <c r="Y37" s="9">
        <v>0.92</v>
      </c>
      <c r="Z37" s="18">
        <f t="shared" si="38"/>
        <v>0.24971295638373991</v>
      </c>
      <c r="AA37" s="94">
        <f t="shared" si="40"/>
        <v>2.497129563837399E-2</v>
      </c>
      <c r="AB37" s="99">
        <f t="shared" si="41"/>
        <v>7.1346558966782839E-2</v>
      </c>
    </row>
    <row r="38" spans="1:36" ht="15" customHeight="1" x14ac:dyDescent="0.3">
      <c r="A38" s="19">
        <f t="shared" si="24"/>
        <v>0.21</v>
      </c>
      <c r="B38" s="20">
        <f t="shared" si="25"/>
        <v>4.5999999999999996</v>
      </c>
      <c r="C38" s="21">
        <f t="shared" si="26"/>
        <v>1038</v>
      </c>
      <c r="D38" s="22">
        <f t="shared" si="27"/>
        <v>0.35</v>
      </c>
      <c r="E38" s="23">
        <v>25</v>
      </c>
      <c r="F38" s="24">
        <f t="shared" si="44"/>
        <v>213.62266241711109</v>
      </c>
      <c r="G38" s="25">
        <v>0.25</v>
      </c>
      <c r="H38" s="26">
        <f t="shared" si="45"/>
        <v>53.405665604277772</v>
      </c>
      <c r="I38" s="41">
        <v>0.15</v>
      </c>
      <c r="J38" s="24">
        <f t="shared" si="39"/>
        <v>356.03777069518515</v>
      </c>
      <c r="K38" s="27">
        <v>5.5999999999999995E-4</v>
      </c>
      <c r="L38" s="28">
        <f t="shared" si="30"/>
        <v>6.4578173338425922</v>
      </c>
      <c r="M38" s="24">
        <v>0.92</v>
      </c>
      <c r="N38" s="26">
        <f t="shared" si="31"/>
        <v>2.8750202770267226</v>
      </c>
      <c r="O38" s="24">
        <f t="shared" si="42"/>
        <v>8.2143436486477786</v>
      </c>
      <c r="P38" s="29">
        <f t="shared" si="33"/>
        <v>0.82143436486477783</v>
      </c>
      <c r="R38" s="104">
        <v>28</v>
      </c>
      <c r="S38" s="79">
        <f t="shared" si="34"/>
        <v>1.0714285714285714</v>
      </c>
      <c r="T38" s="83">
        <v>0.87</v>
      </c>
      <c r="U38" s="87">
        <f t="shared" si="43"/>
        <v>73.891625615763544</v>
      </c>
      <c r="V38" s="91">
        <f t="shared" si="36"/>
        <v>2.7600000000000003E-2</v>
      </c>
      <c r="W38" s="75">
        <f t="shared" si="37"/>
        <v>3.1724137931034485E-2</v>
      </c>
      <c r="X38" s="22">
        <v>0.82</v>
      </c>
      <c r="Y38" s="22">
        <v>0.92</v>
      </c>
      <c r="Z38" s="42">
        <f t="shared" si="38"/>
        <v>0.41639977201676381</v>
      </c>
      <c r="AA38" s="95">
        <f t="shared" si="40"/>
        <v>4.1639977201676379E-2</v>
      </c>
      <c r="AB38" s="100">
        <f t="shared" si="41"/>
        <v>0.11897136343336109</v>
      </c>
    </row>
    <row r="39" spans="1:36" ht="15" customHeight="1" x14ac:dyDescent="0.3">
      <c r="A39" s="6">
        <f t="shared" si="24"/>
        <v>0.21</v>
      </c>
      <c r="B39" s="7">
        <f t="shared" si="25"/>
        <v>4.4000000000000004</v>
      </c>
      <c r="C39" s="8">
        <f t="shared" si="26"/>
        <v>1038</v>
      </c>
      <c r="D39" s="9">
        <f t="shared" si="27"/>
        <v>0.4</v>
      </c>
      <c r="E39" s="10">
        <v>27</v>
      </c>
      <c r="F39" s="11">
        <f t="shared" si="44"/>
        <v>223.37211689955564</v>
      </c>
      <c r="G39" s="12">
        <v>0.25</v>
      </c>
      <c r="H39" s="13">
        <f t="shared" si="45"/>
        <v>55.843029224888909</v>
      </c>
      <c r="I39" s="17">
        <v>0.15</v>
      </c>
      <c r="J39" s="11">
        <f t="shared" si="39"/>
        <v>372.28686149925943</v>
      </c>
      <c r="K39" s="14">
        <v>5.5999999999999995E-4</v>
      </c>
      <c r="L39" s="15">
        <f t="shared" si="30"/>
        <v>6.7479796696296335</v>
      </c>
      <c r="M39" s="11">
        <v>0.92</v>
      </c>
      <c r="N39" s="13">
        <f t="shared" si="31"/>
        <v>3.0042005489191133</v>
      </c>
      <c r="O39" s="11">
        <f t="shared" si="42"/>
        <v>8.583430139768895</v>
      </c>
      <c r="P39" s="16">
        <f t="shared" si="33"/>
        <v>0.8583430139768895</v>
      </c>
      <c r="R39" s="103">
        <v>28</v>
      </c>
      <c r="S39" s="78">
        <f t="shared" si="34"/>
        <v>1.157142857142857</v>
      </c>
      <c r="T39" s="82">
        <v>0.95</v>
      </c>
      <c r="U39" s="86">
        <f t="shared" si="43"/>
        <v>73.082706766917298</v>
      </c>
      <c r="V39" s="90">
        <f t="shared" si="36"/>
        <v>2.9808000000000001E-2</v>
      </c>
      <c r="W39" s="74">
        <f t="shared" si="37"/>
        <v>3.1376842105263161E-2</v>
      </c>
      <c r="X39" s="9">
        <v>0.82</v>
      </c>
      <c r="Y39" s="9">
        <v>0.92</v>
      </c>
      <c r="Z39" s="18">
        <f t="shared" si="38"/>
        <v>0.43034612321848559</v>
      </c>
      <c r="AA39" s="94">
        <f t="shared" si="40"/>
        <v>4.3034612321848562E-2</v>
      </c>
      <c r="AB39" s="99">
        <f t="shared" si="41"/>
        <v>0.12295603520528162</v>
      </c>
    </row>
    <row r="40" spans="1:36" ht="15" customHeight="1" x14ac:dyDescent="0.3">
      <c r="A40" s="19">
        <f t="shared" si="24"/>
        <v>0.21</v>
      </c>
      <c r="B40" s="20">
        <f t="shared" si="25"/>
        <v>4.3</v>
      </c>
      <c r="C40" s="21">
        <f t="shared" si="26"/>
        <v>1038</v>
      </c>
      <c r="D40" s="22">
        <f t="shared" si="27"/>
        <v>0.45</v>
      </c>
      <c r="E40" s="23">
        <v>30</v>
      </c>
      <c r="F40" s="24">
        <f t="shared" si="44"/>
        <v>240.00099414549999</v>
      </c>
      <c r="G40" s="25">
        <v>0.25</v>
      </c>
      <c r="H40" s="26">
        <f t="shared" si="45"/>
        <v>60.000248536374997</v>
      </c>
      <c r="I40" s="41">
        <v>0.15</v>
      </c>
      <c r="J40" s="24">
        <f t="shared" si="39"/>
        <v>400.00165690916668</v>
      </c>
      <c r="K40" s="27">
        <v>5.5999999999999995E-4</v>
      </c>
      <c r="L40" s="28">
        <f t="shared" si="30"/>
        <v>7.2428867305208344</v>
      </c>
      <c r="M40" s="24">
        <v>0.92</v>
      </c>
      <c r="N40" s="26">
        <f t="shared" si="31"/>
        <v>3.2245331724278761</v>
      </c>
      <c r="O40" s="24">
        <f t="shared" si="42"/>
        <v>9.2129519212225031</v>
      </c>
      <c r="P40" s="29">
        <f t="shared" si="33"/>
        <v>0.92129519212225031</v>
      </c>
      <c r="R40" s="104">
        <v>28</v>
      </c>
      <c r="S40" s="79">
        <f t="shared" si="34"/>
        <v>1.2857142857142858</v>
      </c>
      <c r="T40" s="83">
        <v>1.05</v>
      </c>
      <c r="U40" s="87">
        <f t="shared" si="43"/>
        <v>73.469387755102048</v>
      </c>
      <c r="V40" s="91">
        <f t="shared" si="36"/>
        <v>3.3120000000000004E-2</v>
      </c>
      <c r="W40" s="75">
        <f t="shared" si="37"/>
        <v>3.1542857142857143E-2</v>
      </c>
      <c r="X40" s="22">
        <v>0.82</v>
      </c>
      <c r="Y40" s="22">
        <v>0.92</v>
      </c>
      <c r="Z40" s="42">
        <f t="shared" si="38"/>
        <v>0.46435232000551696</v>
      </c>
      <c r="AA40" s="95">
        <f t="shared" si="40"/>
        <v>4.6435232000551697E-2</v>
      </c>
      <c r="AB40" s="100">
        <f t="shared" si="41"/>
        <v>0.13267209143014771</v>
      </c>
    </row>
    <row r="41" spans="1:36" ht="15" customHeight="1" x14ac:dyDescent="0.3">
      <c r="A41" s="6">
        <f t="shared" si="24"/>
        <v>0.21</v>
      </c>
      <c r="B41" s="7">
        <f t="shared" si="25"/>
        <v>4.2</v>
      </c>
      <c r="C41" s="8">
        <f t="shared" si="26"/>
        <v>1038</v>
      </c>
      <c r="D41" s="9">
        <f t="shared" si="27"/>
        <v>0.5</v>
      </c>
      <c r="E41" s="10">
        <v>32</v>
      </c>
      <c r="F41" s="11">
        <f t="shared" si="44"/>
        <v>254.40884181999996</v>
      </c>
      <c r="G41" s="12">
        <v>0.25</v>
      </c>
      <c r="H41" s="13">
        <f t="shared" si="45"/>
        <v>63.602210454999991</v>
      </c>
      <c r="I41" s="17">
        <v>0.15</v>
      </c>
      <c r="J41" s="11">
        <f t="shared" si="39"/>
        <v>424.01473636666663</v>
      </c>
      <c r="K41" s="14">
        <v>5.5999999999999995E-4</v>
      </c>
      <c r="L41" s="15">
        <f t="shared" si="30"/>
        <v>7.6716917208333335</v>
      </c>
      <c r="M41" s="11">
        <v>0.92</v>
      </c>
      <c r="N41" s="13">
        <f t="shared" si="31"/>
        <v>3.4154371541150006</v>
      </c>
      <c r="O41" s="11">
        <f t="shared" si="42"/>
        <v>9.7583918689000022</v>
      </c>
      <c r="P41" s="16">
        <f t="shared" si="33"/>
        <v>0.97583918689000027</v>
      </c>
      <c r="R41" s="103">
        <v>28</v>
      </c>
      <c r="S41" s="78">
        <f t="shared" si="34"/>
        <v>1.3714285714285714</v>
      </c>
      <c r="T41" s="82">
        <v>1.1499999999999999</v>
      </c>
      <c r="U41" s="86">
        <f t="shared" si="43"/>
        <v>71.552795031055908</v>
      </c>
      <c r="V41" s="90">
        <f t="shared" si="36"/>
        <v>3.5328000000000005E-2</v>
      </c>
      <c r="W41" s="74">
        <f t="shared" si="37"/>
        <v>3.0720000000000008E-2</v>
      </c>
      <c r="X41" s="9">
        <v>0.82</v>
      </c>
      <c r="Y41" s="9">
        <v>0.92</v>
      </c>
      <c r="Z41" s="18">
        <f t="shared" si="38"/>
        <v>0.47901294647154485</v>
      </c>
      <c r="AA41" s="94">
        <f t="shared" si="40"/>
        <v>4.7901294647154487E-2</v>
      </c>
      <c r="AB41" s="99">
        <f t="shared" si="41"/>
        <v>0.13686084184901282</v>
      </c>
    </row>
    <row r="42" spans="1:36" ht="15" thickBot="1" x14ac:dyDescent="0.35">
      <c r="A42" s="30">
        <f t="shared" si="24"/>
        <v>0.21</v>
      </c>
      <c r="B42" s="31">
        <f t="shared" si="25"/>
        <v>4</v>
      </c>
      <c r="C42" s="32">
        <f t="shared" si="26"/>
        <v>1038</v>
      </c>
      <c r="D42" s="33">
        <f t="shared" si="27"/>
        <v>0.6</v>
      </c>
      <c r="E42" s="34">
        <v>35</v>
      </c>
      <c r="F42" s="35">
        <f t="shared" si="44"/>
        <v>276.90758293333334</v>
      </c>
      <c r="G42" s="36">
        <v>0.25</v>
      </c>
      <c r="H42" s="37">
        <f t="shared" si="45"/>
        <v>69.226895733333336</v>
      </c>
      <c r="I42" s="43">
        <v>0.15</v>
      </c>
      <c r="J42" s="35">
        <f t="shared" si="39"/>
        <v>461.51263822222228</v>
      </c>
      <c r="K42" s="38">
        <v>5.5999999999999995E-4</v>
      </c>
      <c r="L42" s="39">
        <f t="shared" si="30"/>
        <v>8.3412971111111123</v>
      </c>
      <c r="M42" s="35">
        <v>0.92</v>
      </c>
      <c r="N42" s="37">
        <f t="shared" si="31"/>
        <v>3.7135454738666676</v>
      </c>
      <c r="O42" s="35">
        <f t="shared" si="42"/>
        <v>10.610129925333336</v>
      </c>
      <c r="P42" s="40">
        <f t="shared" si="33"/>
        <v>1.0610129925333336</v>
      </c>
      <c r="R42" s="105">
        <v>28</v>
      </c>
      <c r="S42" s="80">
        <f t="shared" si="34"/>
        <v>1.5</v>
      </c>
      <c r="T42" s="84">
        <v>1.25</v>
      </c>
      <c r="U42" s="88">
        <f t="shared" si="43"/>
        <v>72</v>
      </c>
      <c r="V42" s="92">
        <f t="shared" si="36"/>
        <v>3.8640000000000001E-2</v>
      </c>
      <c r="W42" s="76">
        <f t="shared" si="37"/>
        <v>3.0912000000000002E-2</v>
      </c>
      <c r="X42" s="33">
        <v>0.82</v>
      </c>
      <c r="Y42" s="33">
        <v>0.92</v>
      </c>
      <c r="Z42" s="44">
        <f t="shared" si="38"/>
        <v>0.52407759410298116</v>
      </c>
      <c r="AA42" s="96">
        <f t="shared" si="40"/>
        <v>5.2407759410298113E-2</v>
      </c>
      <c r="AB42" s="101">
        <f t="shared" si="41"/>
        <v>0.1497364554579946</v>
      </c>
    </row>
    <row r="43" spans="1:36" ht="24" thickBot="1" x14ac:dyDescent="0.35">
      <c r="A43" s="118" t="s">
        <v>36</v>
      </c>
      <c r="B43" s="118"/>
      <c r="C43" s="118"/>
      <c r="D43" s="118"/>
      <c r="E43" s="118"/>
      <c r="F43" s="118"/>
      <c r="G43" s="2"/>
      <c r="H43" s="2"/>
      <c r="I43" s="2"/>
      <c r="J43" s="2"/>
      <c r="K43" s="2"/>
      <c r="L43" s="2"/>
      <c r="M43" s="2"/>
      <c r="N43" s="2"/>
      <c r="O43" s="2"/>
      <c r="P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36" ht="58.2" thickBot="1" x14ac:dyDescent="0.35">
      <c r="A44" s="3" t="s">
        <v>12</v>
      </c>
      <c r="B44" s="4" t="s">
        <v>4</v>
      </c>
      <c r="C44" s="4" t="s">
        <v>3</v>
      </c>
      <c r="D44" s="4" t="s">
        <v>2</v>
      </c>
      <c r="E44" s="4" t="s">
        <v>1</v>
      </c>
      <c r="F44" s="4" t="s">
        <v>5</v>
      </c>
      <c r="G44" s="4" t="s">
        <v>19</v>
      </c>
      <c r="H44" s="4" t="s">
        <v>15</v>
      </c>
      <c r="I44" s="4" t="s">
        <v>27</v>
      </c>
      <c r="J44" s="4" t="s">
        <v>14</v>
      </c>
      <c r="K44" s="4" t="s">
        <v>7</v>
      </c>
      <c r="L44" s="4" t="s">
        <v>33</v>
      </c>
      <c r="M44" s="4" t="s">
        <v>49</v>
      </c>
      <c r="N44" s="4" t="s">
        <v>9</v>
      </c>
      <c r="O44" s="4" t="s">
        <v>13</v>
      </c>
      <c r="P44" s="115" t="s">
        <v>43</v>
      </c>
      <c r="R44" s="3" t="s">
        <v>11</v>
      </c>
      <c r="S44" s="4" t="s">
        <v>53</v>
      </c>
      <c r="T44" s="4" t="s">
        <v>37</v>
      </c>
      <c r="U44" s="4" t="s">
        <v>38</v>
      </c>
      <c r="V44" s="4" t="s">
        <v>54</v>
      </c>
      <c r="W44" s="4" t="s">
        <v>55</v>
      </c>
      <c r="X44" s="4" t="s">
        <v>58</v>
      </c>
      <c r="Y44" s="4" t="s">
        <v>57</v>
      </c>
      <c r="Z44" s="4" t="s">
        <v>25</v>
      </c>
      <c r="AA44" s="4" t="s">
        <v>39</v>
      </c>
      <c r="AB44" s="115" t="s">
        <v>41</v>
      </c>
    </row>
    <row r="45" spans="1:36" x14ac:dyDescent="0.3">
      <c r="A45" s="58">
        <f t="shared" ref="A45:A63" si="46">R73</f>
        <v>0.21</v>
      </c>
      <c r="B45" s="59">
        <f t="shared" ref="B45:B63" si="47">S73</f>
        <v>4</v>
      </c>
      <c r="C45" s="60">
        <v>1038</v>
      </c>
      <c r="D45" s="61">
        <f t="shared" ref="D45:D63" si="48">U73</f>
        <v>0.6</v>
      </c>
      <c r="E45" s="62">
        <v>35</v>
      </c>
      <c r="F45" s="63">
        <f>0.5*C45*((B45*1852/3600)^2)*A45*D45</f>
        <v>276.90758293333334</v>
      </c>
      <c r="G45" s="64">
        <v>0.25</v>
      </c>
      <c r="H45" s="65">
        <f t="shared" ref="H45:H57" si="49">F45*G45</f>
        <v>69.226895733333336</v>
      </c>
      <c r="I45" s="70">
        <v>0.15</v>
      </c>
      <c r="J45" s="63">
        <f>H45/I45</f>
        <v>461.51263822222228</v>
      </c>
      <c r="K45" s="67">
        <v>4.66E-4</v>
      </c>
      <c r="L45" s="68">
        <f t="shared" ref="L45:L63" si="50">J45/K45/100000+(10/100)</f>
        <v>10.003704682880306</v>
      </c>
      <c r="M45" s="63">
        <v>0.92</v>
      </c>
      <c r="N45" s="65">
        <f t="shared" ref="N45:N63" si="51">((1.59*28*L45)/100)</f>
        <v>4.4536493248183122</v>
      </c>
      <c r="O45" s="63">
        <f t="shared" ref="O45:O54" si="52">N45/0.35</f>
        <v>12.724712356623749</v>
      </c>
      <c r="P45" s="69">
        <f t="shared" ref="P45:P57" si="53">O45/10</f>
        <v>1.2724712356623749</v>
      </c>
      <c r="R45" s="102">
        <v>28</v>
      </c>
      <c r="S45" s="77">
        <f t="shared" ref="S45:S63" si="54">((360*1.2)/$E$45*E45/(360*1.2))*1.2</f>
        <v>1.2</v>
      </c>
      <c r="T45" s="81">
        <v>1</v>
      </c>
      <c r="U45" s="85">
        <f t="shared" ref="U45:U53" si="55">S45/T45*60</f>
        <v>72</v>
      </c>
      <c r="V45" s="89">
        <f t="shared" ref="V45:V63" si="56">R45*Y45*S45/1000</f>
        <v>3.0911999999999999E-2</v>
      </c>
      <c r="W45" s="73">
        <f>V45/T45</f>
        <v>3.0911999999999999E-2</v>
      </c>
      <c r="X45" s="61">
        <v>0.82</v>
      </c>
      <c r="Y45" s="61">
        <v>0.92</v>
      </c>
      <c r="Z45" s="71">
        <f t="shared" ref="Z45:Z63" si="57">L45*W45/600/X45*1000</f>
        <v>0.62852544544145528</v>
      </c>
      <c r="AA45" s="93">
        <f>Z45/10</f>
        <v>6.285254454414553E-2</v>
      </c>
      <c r="AB45" s="98">
        <f>AA45/0.35</f>
        <v>0.17957869869755866</v>
      </c>
    </row>
    <row r="46" spans="1:36" x14ac:dyDescent="0.3">
      <c r="A46" s="6">
        <f t="shared" si="46"/>
        <v>0.21</v>
      </c>
      <c r="B46" s="7">
        <f t="shared" si="47"/>
        <v>4.2</v>
      </c>
      <c r="C46" s="8">
        <f t="shared" ref="C46:C63" si="58">T74</f>
        <v>1038</v>
      </c>
      <c r="D46" s="9">
        <f t="shared" si="48"/>
        <v>0.5</v>
      </c>
      <c r="E46" s="10">
        <v>32</v>
      </c>
      <c r="F46" s="11">
        <f t="shared" ref="F46:F55" si="59">0.5*C46*((B46*1852/3600)^2)*A46*D46</f>
        <v>254.40884181999996</v>
      </c>
      <c r="G46" s="12">
        <v>0.25</v>
      </c>
      <c r="H46" s="13">
        <f t="shared" si="49"/>
        <v>63.602210454999991</v>
      </c>
      <c r="I46" s="17">
        <v>0.15</v>
      </c>
      <c r="J46" s="11">
        <f t="shared" ref="J46:J63" si="60">H46/I46</f>
        <v>424.01473636666663</v>
      </c>
      <c r="K46" s="14">
        <v>4.66E-4</v>
      </c>
      <c r="L46" s="15">
        <f t="shared" si="50"/>
        <v>9.1990286773962797</v>
      </c>
      <c r="M46" s="11">
        <v>0.92</v>
      </c>
      <c r="N46" s="13">
        <f t="shared" si="51"/>
        <v>4.0954075671768244</v>
      </c>
      <c r="O46" s="11">
        <f t="shared" si="52"/>
        <v>11.701164477648071</v>
      </c>
      <c r="P46" s="16">
        <f t="shared" si="53"/>
        <v>1.1701164477648072</v>
      </c>
      <c r="R46" s="103">
        <v>28</v>
      </c>
      <c r="S46" s="78">
        <f t="shared" si="54"/>
        <v>1.0971428571428572</v>
      </c>
      <c r="T46" s="82">
        <v>0.92</v>
      </c>
      <c r="U46" s="86">
        <f t="shared" si="55"/>
        <v>71.552795031055908</v>
      </c>
      <c r="V46" s="90">
        <f t="shared" si="56"/>
        <v>2.8262400000000003E-2</v>
      </c>
      <c r="W46" s="74">
        <f t="shared" ref="W45:W63" si="61">V46/T46</f>
        <v>3.0720000000000001E-2</v>
      </c>
      <c r="X46" s="9">
        <v>0.82</v>
      </c>
      <c r="Y46" s="9">
        <v>0.92</v>
      </c>
      <c r="Z46" s="18">
        <f t="shared" si="57"/>
        <v>0.57437837595449948</v>
      </c>
      <c r="AA46" s="94">
        <f t="shared" ref="AA46:AA63" si="62">Z46/10</f>
        <v>5.7437837595449945E-2</v>
      </c>
      <c r="AB46" s="99">
        <f t="shared" ref="AB46:AB63" si="63">AA46/0.35</f>
        <v>0.16410810741557127</v>
      </c>
    </row>
    <row r="47" spans="1:36" x14ac:dyDescent="0.3">
      <c r="A47" s="19">
        <f t="shared" si="46"/>
        <v>0.21</v>
      </c>
      <c r="B47" s="20">
        <f t="shared" si="47"/>
        <v>4.3</v>
      </c>
      <c r="C47" s="21">
        <f t="shared" si="58"/>
        <v>1038</v>
      </c>
      <c r="D47" s="22">
        <f t="shared" si="48"/>
        <v>0.45</v>
      </c>
      <c r="E47" s="23">
        <v>30</v>
      </c>
      <c r="F47" s="24">
        <f t="shared" si="59"/>
        <v>240.00099414549999</v>
      </c>
      <c r="G47" s="25">
        <v>0.25</v>
      </c>
      <c r="H47" s="26">
        <f t="shared" si="49"/>
        <v>60.000248536374997</v>
      </c>
      <c r="I47" s="41">
        <v>0.15</v>
      </c>
      <c r="J47" s="24">
        <f t="shared" si="60"/>
        <v>400.00165690916668</v>
      </c>
      <c r="K47" s="27">
        <v>4.66E-4</v>
      </c>
      <c r="L47" s="28">
        <f t="shared" si="50"/>
        <v>8.6837265431151636</v>
      </c>
      <c r="M47" s="24">
        <v>0.92</v>
      </c>
      <c r="N47" s="26">
        <f t="shared" si="51"/>
        <v>3.8659950569948709</v>
      </c>
      <c r="O47" s="24">
        <f t="shared" si="52"/>
        <v>11.04570016284249</v>
      </c>
      <c r="P47" s="29">
        <f t="shared" si="53"/>
        <v>1.1045700162842489</v>
      </c>
      <c r="R47" s="104">
        <v>28</v>
      </c>
      <c r="S47" s="79">
        <f t="shared" si="54"/>
        <v>1.0285714285714285</v>
      </c>
      <c r="T47" s="83">
        <v>0.85</v>
      </c>
      <c r="U47" s="87">
        <f t="shared" si="55"/>
        <v>72.605042016806721</v>
      </c>
      <c r="V47" s="91">
        <f t="shared" si="56"/>
        <v>2.6495999999999999E-2</v>
      </c>
      <c r="W47" s="75">
        <f t="shared" si="61"/>
        <v>3.1171764705882354E-2</v>
      </c>
      <c r="X47" s="22">
        <v>0.82</v>
      </c>
      <c r="Y47" s="22">
        <v>0.92</v>
      </c>
      <c r="Z47" s="42">
        <f t="shared" si="57"/>
        <v>0.55017699303294931</v>
      </c>
      <c r="AA47" s="95">
        <f t="shared" si="62"/>
        <v>5.5017699303294934E-2</v>
      </c>
      <c r="AB47" s="100">
        <f t="shared" si="63"/>
        <v>0.15719342658084268</v>
      </c>
    </row>
    <row r="48" spans="1:36" x14ac:dyDescent="0.3">
      <c r="A48" s="6">
        <f t="shared" si="46"/>
        <v>0.21</v>
      </c>
      <c r="B48" s="7">
        <f t="shared" si="47"/>
        <v>4.4000000000000004</v>
      </c>
      <c r="C48" s="8">
        <f t="shared" si="58"/>
        <v>1038</v>
      </c>
      <c r="D48" s="9">
        <f t="shared" si="48"/>
        <v>0.4</v>
      </c>
      <c r="E48" s="10">
        <v>27</v>
      </c>
      <c r="F48" s="11">
        <f t="shared" si="59"/>
        <v>223.37211689955564</v>
      </c>
      <c r="G48" s="12">
        <v>0.25</v>
      </c>
      <c r="H48" s="13">
        <f t="shared" si="49"/>
        <v>55.843029224888909</v>
      </c>
      <c r="I48" s="17">
        <v>0.15</v>
      </c>
      <c r="J48" s="11">
        <f t="shared" si="60"/>
        <v>372.28686149925943</v>
      </c>
      <c r="K48" s="14">
        <v>4.66E-4</v>
      </c>
      <c r="L48" s="15">
        <f t="shared" si="50"/>
        <v>8.0889884441901163</v>
      </c>
      <c r="M48" s="11">
        <v>0.92</v>
      </c>
      <c r="N48" s="13">
        <f t="shared" si="51"/>
        <v>3.6012176553534401</v>
      </c>
      <c r="O48" s="11">
        <f t="shared" si="52"/>
        <v>10.28919330100983</v>
      </c>
      <c r="P48" s="16">
        <f t="shared" si="53"/>
        <v>1.0289193301009829</v>
      </c>
      <c r="R48" s="103">
        <v>28</v>
      </c>
      <c r="S48" s="78">
        <f t="shared" si="54"/>
        <v>0.92571428571428571</v>
      </c>
      <c r="T48" s="82">
        <v>0.77</v>
      </c>
      <c r="U48" s="86">
        <f t="shared" si="55"/>
        <v>72.133580705009265</v>
      </c>
      <c r="V48" s="90">
        <f t="shared" si="56"/>
        <v>2.3846400000000004E-2</v>
      </c>
      <c r="W48" s="74">
        <f t="shared" si="61"/>
        <v>3.0969350649350653E-2</v>
      </c>
      <c r="X48" s="9">
        <v>0.82</v>
      </c>
      <c r="Y48" s="9">
        <v>0.92</v>
      </c>
      <c r="Z48" s="18">
        <f t="shared" si="57"/>
        <v>0.50916812911924614</v>
      </c>
      <c r="AA48" s="94">
        <f t="shared" si="62"/>
        <v>5.0916812911924611E-2</v>
      </c>
      <c r="AB48" s="99">
        <f t="shared" si="63"/>
        <v>0.14547660831978462</v>
      </c>
    </row>
    <row r="49" spans="1:28" x14ac:dyDescent="0.3">
      <c r="A49" s="19">
        <f t="shared" si="46"/>
        <v>0.21</v>
      </c>
      <c r="B49" s="20">
        <f t="shared" si="47"/>
        <v>4.5999999999999996</v>
      </c>
      <c r="C49" s="21">
        <f t="shared" si="58"/>
        <v>1038</v>
      </c>
      <c r="D49" s="22">
        <f t="shared" si="48"/>
        <v>0.35</v>
      </c>
      <c r="E49" s="23">
        <v>25</v>
      </c>
      <c r="F49" s="24">
        <f t="shared" si="59"/>
        <v>213.62266241711109</v>
      </c>
      <c r="G49" s="25">
        <v>0.25</v>
      </c>
      <c r="H49" s="26">
        <f t="shared" si="49"/>
        <v>53.405665604277772</v>
      </c>
      <c r="I49" s="41">
        <v>0.15</v>
      </c>
      <c r="J49" s="24">
        <f t="shared" si="60"/>
        <v>356.03777069518515</v>
      </c>
      <c r="K49" s="27">
        <v>4.66E-4</v>
      </c>
      <c r="L49" s="28">
        <f t="shared" si="50"/>
        <v>7.7402955084803677</v>
      </c>
      <c r="M49" s="24">
        <v>0.92</v>
      </c>
      <c r="N49" s="26">
        <f t="shared" si="51"/>
        <v>3.4459795603754602</v>
      </c>
      <c r="O49" s="24">
        <f t="shared" si="52"/>
        <v>9.8456558867870303</v>
      </c>
      <c r="P49" s="29">
        <f t="shared" si="53"/>
        <v>0.98456558867870303</v>
      </c>
      <c r="R49" s="104">
        <v>28</v>
      </c>
      <c r="S49" s="79">
        <f t="shared" si="54"/>
        <v>0.85714285714285732</v>
      </c>
      <c r="T49" s="83">
        <v>0.7</v>
      </c>
      <c r="U49" s="87">
        <f t="shared" si="55"/>
        <v>73.469387755102062</v>
      </c>
      <c r="V49" s="91">
        <f t="shared" si="56"/>
        <v>2.2080000000000006E-2</v>
      </c>
      <c r="W49" s="75">
        <f t="shared" si="61"/>
        <v>3.154285714285715E-2</v>
      </c>
      <c r="X49" s="22">
        <v>0.82</v>
      </c>
      <c r="Y49" s="22">
        <v>0.92</v>
      </c>
      <c r="Z49" s="42">
        <f t="shared" si="57"/>
        <v>0.49624194200710386</v>
      </c>
      <c r="AA49" s="95">
        <f t="shared" si="62"/>
        <v>4.9624194200710389E-2</v>
      </c>
      <c r="AB49" s="100">
        <f t="shared" si="63"/>
        <v>0.14178341200202968</v>
      </c>
    </row>
    <row r="50" spans="1:28" x14ac:dyDescent="0.3">
      <c r="A50" s="6">
        <f t="shared" si="46"/>
        <v>0.21</v>
      </c>
      <c r="B50" s="7">
        <f t="shared" si="47"/>
        <v>4.8</v>
      </c>
      <c r="C50" s="8">
        <f t="shared" si="58"/>
        <v>1038</v>
      </c>
      <c r="D50" s="9">
        <f t="shared" si="48"/>
        <v>0.22</v>
      </c>
      <c r="E50" s="10">
        <v>20</v>
      </c>
      <c r="F50" s="11">
        <f t="shared" si="59"/>
        <v>146.20720378880003</v>
      </c>
      <c r="G50" s="12">
        <v>0.25</v>
      </c>
      <c r="H50" s="13">
        <f t="shared" si="49"/>
        <v>36.551800947200007</v>
      </c>
      <c r="I50" s="17">
        <v>0.15</v>
      </c>
      <c r="J50" s="11">
        <f t="shared" si="60"/>
        <v>243.67867298133339</v>
      </c>
      <c r="K50" s="14">
        <v>4.66E-4</v>
      </c>
      <c r="L50" s="15">
        <f t="shared" si="50"/>
        <v>5.329156072560802</v>
      </c>
      <c r="M50" s="11">
        <v>0.92</v>
      </c>
      <c r="N50" s="13">
        <f t="shared" si="51"/>
        <v>2.372540283504069</v>
      </c>
      <c r="O50" s="11">
        <f t="shared" si="52"/>
        <v>6.7786865242973402</v>
      </c>
      <c r="P50" s="16">
        <f t="shared" si="53"/>
        <v>0.67786865242973404</v>
      </c>
      <c r="R50" s="103">
        <v>28</v>
      </c>
      <c r="S50" s="78">
        <f t="shared" si="54"/>
        <v>0.68571428571428561</v>
      </c>
      <c r="T50" s="82">
        <v>0.65</v>
      </c>
      <c r="U50" s="86">
        <f t="shared" si="55"/>
        <v>63.296703296703285</v>
      </c>
      <c r="V50" s="90">
        <f t="shared" si="56"/>
        <v>1.7663999999999999E-2</v>
      </c>
      <c r="W50" s="74">
        <f t="shared" si="61"/>
        <v>2.7175384615384612E-2</v>
      </c>
      <c r="X50" s="9">
        <v>0.82</v>
      </c>
      <c r="Y50" s="9">
        <v>0.92</v>
      </c>
      <c r="Z50" s="18">
        <f t="shared" si="57"/>
        <v>0.29435338607165107</v>
      </c>
      <c r="AA50" s="94">
        <f t="shared" si="62"/>
        <v>2.9435338607165108E-2</v>
      </c>
      <c r="AB50" s="99">
        <f t="shared" si="63"/>
        <v>8.4100967449043176E-2</v>
      </c>
    </row>
    <row r="51" spans="1:28" ht="15" customHeight="1" x14ac:dyDescent="0.3">
      <c r="A51" s="19">
        <f t="shared" si="46"/>
        <v>0.21</v>
      </c>
      <c r="B51" s="20">
        <f t="shared" si="47"/>
        <v>5</v>
      </c>
      <c r="C51" s="21">
        <f t="shared" si="58"/>
        <v>1038</v>
      </c>
      <c r="D51" s="22">
        <f t="shared" si="48"/>
        <v>0.15</v>
      </c>
      <c r="E51" s="23">
        <v>15</v>
      </c>
      <c r="F51" s="24">
        <f t="shared" si="59"/>
        <v>108.16702458333334</v>
      </c>
      <c r="G51" s="25">
        <v>0.25</v>
      </c>
      <c r="H51" s="26">
        <f t="shared" si="49"/>
        <v>27.041756145833336</v>
      </c>
      <c r="I51" s="41">
        <v>0.15</v>
      </c>
      <c r="J51" s="24">
        <f t="shared" si="60"/>
        <v>180.27837430555559</v>
      </c>
      <c r="K51" s="27">
        <v>4.66E-4</v>
      </c>
      <c r="L51" s="28">
        <f t="shared" si="50"/>
        <v>3.9686346417501204</v>
      </c>
      <c r="M51" s="24">
        <v>0.92</v>
      </c>
      <c r="N51" s="26">
        <f t="shared" si="51"/>
        <v>1.7668361425071537</v>
      </c>
      <c r="O51" s="24">
        <f t="shared" si="52"/>
        <v>5.0481032643061541</v>
      </c>
      <c r="P51" s="29">
        <f t="shared" si="53"/>
        <v>0.50481032643061541</v>
      </c>
      <c r="R51" s="104">
        <v>28</v>
      </c>
      <c r="S51" s="79">
        <f t="shared" si="54"/>
        <v>0.51428571428571423</v>
      </c>
      <c r="T51" s="83">
        <v>0.4</v>
      </c>
      <c r="U51" s="87">
        <f t="shared" si="55"/>
        <v>77.142857142857139</v>
      </c>
      <c r="V51" s="91">
        <f t="shared" si="56"/>
        <v>1.3247999999999999E-2</v>
      </c>
      <c r="W51" s="75">
        <f t="shared" si="61"/>
        <v>3.3119999999999997E-2</v>
      </c>
      <c r="X51" s="22">
        <v>0.82</v>
      </c>
      <c r="Y51" s="22">
        <v>0.92</v>
      </c>
      <c r="Z51" s="42">
        <f t="shared" si="57"/>
        <v>0.26715686856659349</v>
      </c>
      <c r="AA51" s="95">
        <f t="shared" si="62"/>
        <v>2.671568685665935E-2</v>
      </c>
      <c r="AB51" s="100">
        <f t="shared" si="63"/>
        <v>7.6330533876169573E-2</v>
      </c>
    </row>
    <row r="52" spans="1:28" x14ac:dyDescent="0.3">
      <c r="A52" s="6">
        <f t="shared" si="46"/>
        <v>0.21</v>
      </c>
      <c r="B52" s="7">
        <f t="shared" si="47"/>
        <v>5.5</v>
      </c>
      <c r="C52" s="8">
        <f t="shared" si="58"/>
        <v>1038</v>
      </c>
      <c r="D52" s="9">
        <f t="shared" si="48"/>
        <v>0.1</v>
      </c>
      <c r="E52" s="10">
        <v>10</v>
      </c>
      <c r="F52" s="11">
        <f t="shared" si="59"/>
        <v>87.254733163888886</v>
      </c>
      <c r="G52" s="12">
        <v>0.25</v>
      </c>
      <c r="H52" s="13">
        <f t="shared" si="49"/>
        <v>21.813683290972222</v>
      </c>
      <c r="I52" s="17">
        <v>0.15</v>
      </c>
      <c r="J52" s="11">
        <f t="shared" si="60"/>
        <v>145.42455527314814</v>
      </c>
      <c r="K52" s="14">
        <v>4.66E-4</v>
      </c>
      <c r="L52" s="15">
        <f t="shared" si="50"/>
        <v>3.220698611011763</v>
      </c>
      <c r="M52" s="11">
        <v>0.92</v>
      </c>
      <c r="N52" s="13">
        <f t="shared" si="51"/>
        <v>1.4338550216224371</v>
      </c>
      <c r="O52" s="11">
        <f t="shared" si="52"/>
        <v>4.096728633206963</v>
      </c>
      <c r="P52" s="16">
        <f t="shared" si="53"/>
        <v>0.4096728633206963</v>
      </c>
      <c r="R52" s="103">
        <v>28</v>
      </c>
      <c r="S52" s="78">
        <f t="shared" si="54"/>
        <v>0.3428571428571428</v>
      </c>
      <c r="T52" s="82">
        <v>0.25</v>
      </c>
      <c r="U52" s="86">
        <f t="shared" si="55"/>
        <v>82.285714285714278</v>
      </c>
      <c r="V52" s="90">
        <f t="shared" si="56"/>
        <v>8.8319999999999996E-3</v>
      </c>
      <c r="W52" s="74">
        <f t="shared" si="61"/>
        <v>3.5327999999999998E-2</v>
      </c>
      <c r="X52" s="9">
        <v>0.82</v>
      </c>
      <c r="Y52" s="9">
        <v>0.92</v>
      </c>
      <c r="Z52" s="18">
        <f t="shared" si="57"/>
        <v>0.23126187099557632</v>
      </c>
      <c r="AA52" s="94">
        <f t="shared" si="62"/>
        <v>2.3126187099557632E-2</v>
      </c>
      <c r="AB52" s="99">
        <f t="shared" si="63"/>
        <v>6.6074820284450386E-2</v>
      </c>
    </row>
    <row r="53" spans="1:28" x14ac:dyDescent="0.3">
      <c r="A53" s="19">
        <f t="shared" si="46"/>
        <v>0.21</v>
      </c>
      <c r="B53" s="20">
        <f t="shared" si="47"/>
        <v>6</v>
      </c>
      <c r="C53" s="21">
        <f t="shared" si="58"/>
        <v>1038</v>
      </c>
      <c r="D53" s="22">
        <f t="shared" si="48"/>
        <v>0.04</v>
      </c>
      <c r="E53" s="23">
        <v>5</v>
      </c>
      <c r="F53" s="24">
        <f t="shared" si="59"/>
        <v>41.536137439999997</v>
      </c>
      <c r="G53" s="25">
        <v>0.25</v>
      </c>
      <c r="H53" s="26">
        <f t="shared" si="49"/>
        <v>10.384034359999999</v>
      </c>
      <c r="I53" s="41">
        <v>0.15</v>
      </c>
      <c r="J53" s="24">
        <f t="shared" si="60"/>
        <v>69.226895733333336</v>
      </c>
      <c r="K53" s="27">
        <v>4.66E-4</v>
      </c>
      <c r="L53" s="28">
        <f t="shared" si="50"/>
        <v>1.5855557024320461</v>
      </c>
      <c r="M53" s="24">
        <v>0.92</v>
      </c>
      <c r="N53" s="26">
        <f t="shared" si="51"/>
        <v>0.70588939872274692</v>
      </c>
      <c r="O53" s="24">
        <f t="shared" si="52"/>
        <v>2.0168268534935629</v>
      </c>
      <c r="P53" s="29">
        <f t="shared" si="53"/>
        <v>0.20168268534935629</v>
      </c>
      <c r="R53" s="104">
        <v>28</v>
      </c>
      <c r="S53" s="79">
        <f t="shared" si="54"/>
        <v>0.1714285714285714</v>
      </c>
      <c r="T53" s="83">
        <v>7.0000000000000007E-2</v>
      </c>
      <c r="U53" s="87">
        <f t="shared" si="55"/>
        <v>146.93877551020407</v>
      </c>
      <c r="V53" s="91">
        <f t="shared" si="56"/>
        <v>4.4159999999999998E-3</v>
      </c>
      <c r="W53" s="75">
        <f t="shared" si="61"/>
        <v>6.3085714285714273E-2</v>
      </c>
      <c r="X53" s="22">
        <v>0.82</v>
      </c>
      <c r="Y53" s="22">
        <v>0.92</v>
      </c>
      <c r="Z53" s="42">
        <f t="shared" si="57"/>
        <v>0.2033047033083599</v>
      </c>
      <c r="AA53" s="95">
        <f t="shared" si="62"/>
        <v>2.033047033083599E-2</v>
      </c>
      <c r="AB53" s="100">
        <f t="shared" si="63"/>
        <v>5.8087058088102834E-2</v>
      </c>
    </row>
    <row r="54" spans="1:28" x14ac:dyDescent="0.3">
      <c r="A54" s="6">
        <f t="shared" si="46"/>
        <v>0.21</v>
      </c>
      <c r="B54" s="7">
        <f t="shared" si="47"/>
        <v>6.5</v>
      </c>
      <c r="C54" s="8">
        <f t="shared" si="58"/>
        <v>1038</v>
      </c>
      <c r="D54" s="9">
        <f t="shared" si="48"/>
        <v>2.5000000000000001E-2</v>
      </c>
      <c r="E54" s="10">
        <v>0</v>
      </c>
      <c r="F54" s="11">
        <f t="shared" si="59"/>
        <v>30.467045257638887</v>
      </c>
      <c r="G54" s="12">
        <v>0.25</v>
      </c>
      <c r="H54" s="13">
        <f t="shared" si="49"/>
        <v>7.6167613144097217</v>
      </c>
      <c r="I54" s="17">
        <v>0.15</v>
      </c>
      <c r="J54" s="11">
        <f t="shared" si="60"/>
        <v>50.77840876273148</v>
      </c>
      <c r="K54" s="14">
        <v>4.66E-4</v>
      </c>
      <c r="L54" s="15">
        <f t="shared" si="50"/>
        <v>1.1896654240929503</v>
      </c>
      <c r="M54" s="11">
        <v>0.92</v>
      </c>
      <c r="N54" s="13">
        <f t="shared" si="51"/>
        <v>0.52963904680618146</v>
      </c>
      <c r="O54" s="11">
        <f t="shared" si="52"/>
        <v>1.5132544194462327</v>
      </c>
      <c r="P54" s="16">
        <f t="shared" si="53"/>
        <v>0.15132544194462327</v>
      </c>
      <c r="R54" s="103">
        <v>28</v>
      </c>
      <c r="S54" s="78">
        <f t="shared" si="54"/>
        <v>0</v>
      </c>
      <c r="T54" s="82">
        <v>0</v>
      </c>
      <c r="U54" s="86">
        <v>0</v>
      </c>
      <c r="V54" s="90">
        <f t="shared" si="56"/>
        <v>0</v>
      </c>
      <c r="W54" s="74">
        <v>0</v>
      </c>
      <c r="X54" s="9">
        <v>0.82</v>
      </c>
      <c r="Y54" s="9">
        <v>0.92</v>
      </c>
      <c r="Z54" s="18">
        <f t="shared" si="57"/>
        <v>0</v>
      </c>
      <c r="AA54" s="94">
        <f t="shared" si="62"/>
        <v>0</v>
      </c>
      <c r="AB54" s="99">
        <f t="shared" si="63"/>
        <v>0</v>
      </c>
    </row>
    <row r="55" spans="1:28" x14ac:dyDescent="0.3">
      <c r="A55" s="19">
        <f t="shared" si="46"/>
        <v>0.21</v>
      </c>
      <c r="B55" s="20">
        <f t="shared" si="47"/>
        <v>6</v>
      </c>
      <c r="C55" s="21">
        <f t="shared" si="58"/>
        <v>1038</v>
      </c>
      <c r="D55" s="22">
        <f t="shared" si="48"/>
        <v>0.04</v>
      </c>
      <c r="E55" s="23">
        <v>5</v>
      </c>
      <c r="F55" s="24">
        <f t="shared" si="59"/>
        <v>41.536137439999997</v>
      </c>
      <c r="G55" s="25">
        <v>0.25</v>
      </c>
      <c r="H55" s="26">
        <f t="shared" si="49"/>
        <v>10.384034359999999</v>
      </c>
      <c r="I55" s="41">
        <v>0.15</v>
      </c>
      <c r="J55" s="24">
        <f t="shared" si="60"/>
        <v>69.226895733333336</v>
      </c>
      <c r="K55" s="27">
        <v>4.66E-4</v>
      </c>
      <c r="L55" s="28">
        <f t="shared" si="50"/>
        <v>1.5855557024320461</v>
      </c>
      <c r="M55" s="24">
        <v>0.92</v>
      </c>
      <c r="N55" s="26">
        <f t="shared" si="51"/>
        <v>0.70588939872274692</v>
      </c>
      <c r="O55" s="24">
        <f t="shared" ref="O55:O63" si="64">N55/0.35</f>
        <v>2.0168268534935629</v>
      </c>
      <c r="P55" s="29">
        <f t="shared" si="53"/>
        <v>0.20168268534935629</v>
      </c>
      <c r="R55" s="104">
        <v>28</v>
      </c>
      <c r="S55" s="79">
        <f t="shared" si="54"/>
        <v>0.1714285714285714</v>
      </c>
      <c r="T55" s="83">
        <v>7.0000000000000007E-2</v>
      </c>
      <c r="U55" s="87">
        <f t="shared" ref="U55:U63" si="65">S55/T55*60</f>
        <v>146.93877551020407</v>
      </c>
      <c r="V55" s="91">
        <f t="shared" si="56"/>
        <v>4.4159999999999998E-3</v>
      </c>
      <c r="W55" s="75">
        <f t="shared" si="61"/>
        <v>6.3085714285714273E-2</v>
      </c>
      <c r="X55" s="22">
        <v>0.82</v>
      </c>
      <c r="Y55" s="22">
        <v>0.92</v>
      </c>
      <c r="Z55" s="42">
        <f t="shared" si="57"/>
        <v>0.2033047033083599</v>
      </c>
      <c r="AA55" s="95">
        <f t="shared" si="62"/>
        <v>2.033047033083599E-2</v>
      </c>
      <c r="AB55" s="100">
        <f t="shared" si="63"/>
        <v>5.8087058088102834E-2</v>
      </c>
    </row>
    <row r="56" spans="1:28" x14ac:dyDescent="0.3">
      <c r="A56" s="6">
        <f t="shared" si="46"/>
        <v>0.21</v>
      </c>
      <c r="B56" s="7">
        <f t="shared" si="47"/>
        <v>5.5</v>
      </c>
      <c r="C56" s="8">
        <f t="shared" si="58"/>
        <v>1038</v>
      </c>
      <c r="D56" s="9">
        <f t="shared" si="48"/>
        <v>0.1</v>
      </c>
      <c r="E56" s="10">
        <v>10</v>
      </c>
      <c r="F56" s="11">
        <f t="shared" ref="F56:F62" si="66">0.5*C56*((B56*1852/3600)^2)*A56*D56</f>
        <v>87.254733163888886</v>
      </c>
      <c r="G56" s="12">
        <v>0.25</v>
      </c>
      <c r="H56" s="13">
        <f t="shared" si="49"/>
        <v>21.813683290972222</v>
      </c>
      <c r="I56" s="17">
        <v>0.15</v>
      </c>
      <c r="J56" s="11">
        <f t="shared" si="60"/>
        <v>145.42455527314814</v>
      </c>
      <c r="K56" s="14">
        <v>4.66E-4</v>
      </c>
      <c r="L56" s="15">
        <f t="shared" si="50"/>
        <v>3.220698611011763</v>
      </c>
      <c r="M56" s="11">
        <v>0.92</v>
      </c>
      <c r="N56" s="13">
        <f t="shared" si="51"/>
        <v>1.4338550216224371</v>
      </c>
      <c r="O56" s="11">
        <f t="shared" si="64"/>
        <v>4.096728633206963</v>
      </c>
      <c r="P56" s="16">
        <f t="shared" si="53"/>
        <v>0.4096728633206963</v>
      </c>
      <c r="R56" s="103">
        <v>28</v>
      </c>
      <c r="S56" s="78">
        <f t="shared" si="54"/>
        <v>0.3428571428571428</v>
      </c>
      <c r="T56" s="82">
        <v>0.25</v>
      </c>
      <c r="U56" s="86">
        <f t="shared" si="65"/>
        <v>82.285714285714278</v>
      </c>
      <c r="V56" s="90">
        <f t="shared" si="56"/>
        <v>8.8319999999999996E-3</v>
      </c>
      <c r="W56" s="74">
        <f t="shared" si="61"/>
        <v>3.5327999999999998E-2</v>
      </c>
      <c r="X56" s="9">
        <v>0.82</v>
      </c>
      <c r="Y56" s="9">
        <v>0.92</v>
      </c>
      <c r="Z56" s="18">
        <f t="shared" si="57"/>
        <v>0.23126187099557632</v>
      </c>
      <c r="AA56" s="94">
        <f t="shared" si="62"/>
        <v>2.3126187099557632E-2</v>
      </c>
      <c r="AB56" s="99">
        <f t="shared" si="63"/>
        <v>6.6074820284450386E-2</v>
      </c>
    </row>
    <row r="57" spans="1:28" x14ac:dyDescent="0.3">
      <c r="A57" s="19">
        <f t="shared" si="46"/>
        <v>0.21</v>
      </c>
      <c r="B57" s="20">
        <f t="shared" si="47"/>
        <v>5</v>
      </c>
      <c r="C57" s="21">
        <f t="shared" si="58"/>
        <v>1038</v>
      </c>
      <c r="D57" s="22">
        <f t="shared" si="48"/>
        <v>0.15</v>
      </c>
      <c r="E57" s="23">
        <v>15</v>
      </c>
      <c r="F57" s="24">
        <f t="shared" si="66"/>
        <v>108.16702458333334</v>
      </c>
      <c r="G57" s="25">
        <v>0.25</v>
      </c>
      <c r="H57" s="26">
        <f t="shared" si="49"/>
        <v>27.041756145833336</v>
      </c>
      <c r="I57" s="41">
        <v>0.15</v>
      </c>
      <c r="J57" s="24">
        <f t="shared" si="60"/>
        <v>180.27837430555559</v>
      </c>
      <c r="K57" s="27">
        <v>4.66E-4</v>
      </c>
      <c r="L57" s="28">
        <f t="shared" si="50"/>
        <v>3.9686346417501204</v>
      </c>
      <c r="M57" s="24">
        <v>0.92</v>
      </c>
      <c r="N57" s="26">
        <f t="shared" si="51"/>
        <v>1.7668361425071537</v>
      </c>
      <c r="O57" s="24">
        <f t="shared" si="64"/>
        <v>5.0481032643061541</v>
      </c>
      <c r="P57" s="29">
        <f t="shared" si="53"/>
        <v>0.50481032643061541</v>
      </c>
      <c r="R57" s="104">
        <v>28</v>
      </c>
      <c r="S57" s="79">
        <f t="shared" si="54"/>
        <v>0.51428571428571423</v>
      </c>
      <c r="T57" s="83">
        <v>0.4</v>
      </c>
      <c r="U57" s="87">
        <f t="shared" si="65"/>
        <v>77.142857142857139</v>
      </c>
      <c r="V57" s="91">
        <f t="shared" si="56"/>
        <v>1.3247999999999999E-2</v>
      </c>
      <c r="W57" s="75">
        <f t="shared" si="61"/>
        <v>3.3119999999999997E-2</v>
      </c>
      <c r="X57" s="22">
        <v>0.82</v>
      </c>
      <c r="Y57" s="22">
        <v>0.92</v>
      </c>
      <c r="Z57" s="42">
        <f t="shared" si="57"/>
        <v>0.26715686856659349</v>
      </c>
      <c r="AA57" s="95">
        <f t="shared" si="62"/>
        <v>2.671568685665935E-2</v>
      </c>
      <c r="AB57" s="100">
        <f t="shared" si="63"/>
        <v>7.6330533876169573E-2</v>
      </c>
    </row>
    <row r="58" spans="1:28" x14ac:dyDescent="0.3">
      <c r="A58" s="6">
        <f t="shared" si="46"/>
        <v>0.21</v>
      </c>
      <c r="B58" s="7">
        <f t="shared" si="47"/>
        <v>4.8</v>
      </c>
      <c r="C58" s="8">
        <f t="shared" si="58"/>
        <v>1038</v>
      </c>
      <c r="D58" s="9">
        <f t="shared" si="48"/>
        <v>0.22</v>
      </c>
      <c r="E58" s="10">
        <v>20</v>
      </c>
      <c r="F58" s="11">
        <f t="shared" si="66"/>
        <v>146.20720378880003</v>
      </c>
      <c r="G58" s="12">
        <v>0.25</v>
      </c>
      <c r="H58" s="13">
        <f t="shared" ref="H58:H63" si="67">F58*G58</f>
        <v>36.551800947200007</v>
      </c>
      <c r="I58" s="17">
        <v>0.15</v>
      </c>
      <c r="J58" s="11">
        <f t="shared" si="60"/>
        <v>243.67867298133339</v>
      </c>
      <c r="K58" s="14">
        <v>4.66E-4</v>
      </c>
      <c r="L58" s="15">
        <f t="shared" si="50"/>
        <v>5.329156072560802</v>
      </c>
      <c r="M58" s="11">
        <v>0.92</v>
      </c>
      <c r="N58" s="13">
        <f t="shared" si="51"/>
        <v>2.372540283504069</v>
      </c>
      <c r="O58" s="11">
        <f t="shared" si="64"/>
        <v>6.7786865242973402</v>
      </c>
      <c r="P58" s="16">
        <f t="shared" ref="P58:P63" si="68">O58/10</f>
        <v>0.67786865242973404</v>
      </c>
      <c r="R58" s="103">
        <v>28</v>
      </c>
      <c r="S58" s="78">
        <f t="shared" si="54"/>
        <v>0.68571428571428561</v>
      </c>
      <c r="T58" s="82">
        <v>0.65</v>
      </c>
      <c r="U58" s="86">
        <f t="shared" si="65"/>
        <v>63.296703296703285</v>
      </c>
      <c r="V58" s="90">
        <f t="shared" si="56"/>
        <v>1.7663999999999999E-2</v>
      </c>
      <c r="W58" s="74">
        <f t="shared" si="61"/>
        <v>2.7175384615384612E-2</v>
      </c>
      <c r="X58" s="9">
        <v>0.82</v>
      </c>
      <c r="Y58" s="9">
        <v>0.92</v>
      </c>
      <c r="Z58" s="18">
        <f t="shared" si="57"/>
        <v>0.29435338607165107</v>
      </c>
      <c r="AA58" s="94">
        <f t="shared" si="62"/>
        <v>2.9435338607165108E-2</v>
      </c>
      <c r="AB58" s="99">
        <f t="shared" si="63"/>
        <v>8.4100967449043176E-2</v>
      </c>
    </row>
    <row r="59" spans="1:28" x14ac:dyDescent="0.3">
      <c r="A59" s="19">
        <f t="shared" si="46"/>
        <v>0.21</v>
      </c>
      <c r="B59" s="20">
        <f t="shared" si="47"/>
        <v>4.5999999999999996</v>
      </c>
      <c r="C59" s="21">
        <f t="shared" si="58"/>
        <v>1038</v>
      </c>
      <c r="D59" s="22">
        <f t="shared" si="48"/>
        <v>0.35</v>
      </c>
      <c r="E59" s="23">
        <v>25</v>
      </c>
      <c r="F59" s="24">
        <f t="shared" si="66"/>
        <v>213.62266241711109</v>
      </c>
      <c r="G59" s="25">
        <v>0.25</v>
      </c>
      <c r="H59" s="26">
        <f t="shared" si="67"/>
        <v>53.405665604277772</v>
      </c>
      <c r="I59" s="41">
        <v>0.15</v>
      </c>
      <c r="J59" s="24">
        <f t="shared" si="60"/>
        <v>356.03777069518515</v>
      </c>
      <c r="K59" s="27">
        <v>4.66E-4</v>
      </c>
      <c r="L59" s="28">
        <f t="shared" si="50"/>
        <v>7.7402955084803677</v>
      </c>
      <c r="M59" s="24">
        <v>0.92</v>
      </c>
      <c r="N59" s="26">
        <f t="shared" si="51"/>
        <v>3.4459795603754602</v>
      </c>
      <c r="O59" s="24">
        <f t="shared" si="64"/>
        <v>9.8456558867870303</v>
      </c>
      <c r="P59" s="29">
        <f t="shared" si="68"/>
        <v>0.98456558867870303</v>
      </c>
      <c r="R59" s="104">
        <v>28</v>
      </c>
      <c r="S59" s="79">
        <f t="shared" si="54"/>
        <v>0.85714285714285732</v>
      </c>
      <c r="T59" s="83">
        <v>0.7</v>
      </c>
      <c r="U59" s="87">
        <f t="shared" si="65"/>
        <v>73.469387755102062</v>
      </c>
      <c r="V59" s="91">
        <f t="shared" si="56"/>
        <v>2.2080000000000006E-2</v>
      </c>
      <c r="W59" s="75">
        <f t="shared" si="61"/>
        <v>3.154285714285715E-2</v>
      </c>
      <c r="X59" s="22">
        <v>0.82</v>
      </c>
      <c r="Y59" s="22">
        <v>0.92</v>
      </c>
      <c r="Z59" s="42">
        <f t="shared" si="57"/>
        <v>0.49624194200710386</v>
      </c>
      <c r="AA59" s="95">
        <f t="shared" si="62"/>
        <v>4.9624194200710389E-2</v>
      </c>
      <c r="AB59" s="100">
        <f t="shared" si="63"/>
        <v>0.14178341200202968</v>
      </c>
    </row>
    <row r="60" spans="1:28" x14ac:dyDescent="0.3">
      <c r="A60" s="6">
        <f t="shared" si="46"/>
        <v>0.21</v>
      </c>
      <c r="B60" s="7">
        <f t="shared" si="47"/>
        <v>4.4000000000000004</v>
      </c>
      <c r="C60" s="8">
        <f t="shared" si="58"/>
        <v>1038</v>
      </c>
      <c r="D60" s="9">
        <f t="shared" si="48"/>
        <v>0.4</v>
      </c>
      <c r="E60" s="10">
        <v>27</v>
      </c>
      <c r="F60" s="11">
        <f t="shared" si="66"/>
        <v>223.37211689955564</v>
      </c>
      <c r="G60" s="12">
        <v>0.25</v>
      </c>
      <c r="H60" s="13">
        <f t="shared" si="67"/>
        <v>55.843029224888909</v>
      </c>
      <c r="I60" s="17">
        <v>0.15</v>
      </c>
      <c r="J60" s="11">
        <f t="shared" si="60"/>
        <v>372.28686149925943</v>
      </c>
      <c r="K60" s="14">
        <v>4.66E-4</v>
      </c>
      <c r="L60" s="15">
        <f t="shared" si="50"/>
        <v>8.0889884441901163</v>
      </c>
      <c r="M60" s="11">
        <v>0.92</v>
      </c>
      <c r="N60" s="13">
        <f t="shared" si="51"/>
        <v>3.6012176553534401</v>
      </c>
      <c r="O60" s="11">
        <f t="shared" si="64"/>
        <v>10.28919330100983</v>
      </c>
      <c r="P60" s="16">
        <f t="shared" si="68"/>
        <v>1.0289193301009829</v>
      </c>
      <c r="R60" s="103">
        <v>28</v>
      </c>
      <c r="S60" s="78">
        <f t="shared" si="54"/>
        <v>0.92571428571428571</v>
      </c>
      <c r="T60" s="82">
        <v>0.77</v>
      </c>
      <c r="U60" s="86">
        <f t="shared" si="65"/>
        <v>72.133580705009265</v>
      </c>
      <c r="V60" s="90">
        <f t="shared" si="56"/>
        <v>2.3846400000000004E-2</v>
      </c>
      <c r="W60" s="74">
        <f t="shared" si="61"/>
        <v>3.0969350649350653E-2</v>
      </c>
      <c r="X60" s="9">
        <v>0.82</v>
      </c>
      <c r="Y60" s="9">
        <v>0.92</v>
      </c>
      <c r="Z60" s="18">
        <f t="shared" si="57"/>
        <v>0.50916812911924614</v>
      </c>
      <c r="AA60" s="94">
        <f t="shared" si="62"/>
        <v>5.0916812911924611E-2</v>
      </c>
      <c r="AB60" s="99">
        <f t="shared" si="63"/>
        <v>0.14547660831978462</v>
      </c>
    </row>
    <row r="61" spans="1:28" x14ac:dyDescent="0.3">
      <c r="A61" s="19">
        <f t="shared" si="46"/>
        <v>0.21</v>
      </c>
      <c r="B61" s="20">
        <f t="shared" si="47"/>
        <v>4.3</v>
      </c>
      <c r="C61" s="21">
        <f t="shared" si="58"/>
        <v>1038</v>
      </c>
      <c r="D61" s="22">
        <f t="shared" si="48"/>
        <v>0.45</v>
      </c>
      <c r="E61" s="23">
        <v>30</v>
      </c>
      <c r="F61" s="24">
        <f t="shared" si="66"/>
        <v>240.00099414549999</v>
      </c>
      <c r="G61" s="25">
        <v>0.25</v>
      </c>
      <c r="H61" s="26">
        <f t="shared" si="67"/>
        <v>60.000248536374997</v>
      </c>
      <c r="I61" s="41">
        <v>0.15</v>
      </c>
      <c r="J61" s="24">
        <f t="shared" si="60"/>
        <v>400.00165690916668</v>
      </c>
      <c r="K61" s="27">
        <v>4.66E-4</v>
      </c>
      <c r="L61" s="28">
        <f t="shared" si="50"/>
        <v>8.6837265431151636</v>
      </c>
      <c r="M61" s="24">
        <v>0.92</v>
      </c>
      <c r="N61" s="26">
        <f t="shared" si="51"/>
        <v>3.8659950569948709</v>
      </c>
      <c r="O61" s="24">
        <f t="shared" si="64"/>
        <v>11.04570016284249</v>
      </c>
      <c r="P61" s="29">
        <f t="shared" si="68"/>
        <v>1.1045700162842489</v>
      </c>
      <c r="R61" s="104">
        <v>28</v>
      </c>
      <c r="S61" s="79">
        <f t="shared" si="54"/>
        <v>1.0285714285714285</v>
      </c>
      <c r="T61" s="83">
        <v>0.85</v>
      </c>
      <c r="U61" s="87">
        <f t="shared" si="65"/>
        <v>72.605042016806721</v>
      </c>
      <c r="V61" s="91">
        <f t="shared" si="56"/>
        <v>2.6495999999999999E-2</v>
      </c>
      <c r="W61" s="75">
        <f t="shared" si="61"/>
        <v>3.1171764705882354E-2</v>
      </c>
      <c r="X61" s="22">
        <v>0.82</v>
      </c>
      <c r="Y61" s="22">
        <v>0.92</v>
      </c>
      <c r="Z61" s="42">
        <f t="shared" si="57"/>
        <v>0.55017699303294931</v>
      </c>
      <c r="AA61" s="95">
        <f t="shared" si="62"/>
        <v>5.5017699303294934E-2</v>
      </c>
      <c r="AB61" s="100">
        <f t="shared" si="63"/>
        <v>0.15719342658084268</v>
      </c>
    </row>
    <row r="62" spans="1:28" x14ac:dyDescent="0.3">
      <c r="A62" s="6">
        <f t="shared" si="46"/>
        <v>0.21</v>
      </c>
      <c r="B62" s="7">
        <f t="shared" si="47"/>
        <v>4.2</v>
      </c>
      <c r="C62" s="8">
        <f t="shared" si="58"/>
        <v>1038</v>
      </c>
      <c r="D62" s="9">
        <f t="shared" si="48"/>
        <v>0.5</v>
      </c>
      <c r="E62" s="10">
        <v>32</v>
      </c>
      <c r="F62" s="11">
        <f t="shared" si="66"/>
        <v>254.40884181999996</v>
      </c>
      <c r="G62" s="12">
        <v>0.25</v>
      </c>
      <c r="H62" s="13">
        <f t="shared" si="67"/>
        <v>63.602210454999991</v>
      </c>
      <c r="I62" s="17">
        <v>0.15</v>
      </c>
      <c r="J62" s="11">
        <f t="shared" si="60"/>
        <v>424.01473636666663</v>
      </c>
      <c r="K62" s="14">
        <v>4.66E-4</v>
      </c>
      <c r="L62" s="15">
        <f t="shared" si="50"/>
        <v>9.1990286773962797</v>
      </c>
      <c r="M62" s="11">
        <v>0.92</v>
      </c>
      <c r="N62" s="13">
        <f t="shared" si="51"/>
        <v>4.0954075671768244</v>
      </c>
      <c r="O62" s="11">
        <f t="shared" si="64"/>
        <v>11.701164477648071</v>
      </c>
      <c r="P62" s="16">
        <f t="shared" si="68"/>
        <v>1.1701164477648072</v>
      </c>
      <c r="R62" s="103">
        <v>28</v>
      </c>
      <c r="S62" s="78">
        <f t="shared" si="54"/>
        <v>1.0971428571428572</v>
      </c>
      <c r="T62" s="82">
        <v>0.92</v>
      </c>
      <c r="U62" s="86">
        <f t="shared" si="65"/>
        <v>71.552795031055908</v>
      </c>
      <c r="V62" s="90">
        <f t="shared" si="56"/>
        <v>2.8262400000000003E-2</v>
      </c>
      <c r="W62" s="74">
        <f t="shared" si="61"/>
        <v>3.0720000000000001E-2</v>
      </c>
      <c r="X62" s="9">
        <v>0.82</v>
      </c>
      <c r="Y62" s="9">
        <v>0.92</v>
      </c>
      <c r="Z62" s="18">
        <f t="shared" si="57"/>
        <v>0.57437837595449948</v>
      </c>
      <c r="AA62" s="94">
        <f t="shared" si="62"/>
        <v>5.7437837595449945E-2</v>
      </c>
      <c r="AB62" s="99">
        <f t="shared" si="63"/>
        <v>0.16410810741557127</v>
      </c>
    </row>
    <row r="63" spans="1:28" ht="15" thickBot="1" x14ac:dyDescent="0.35">
      <c r="A63" s="30">
        <f t="shared" si="46"/>
        <v>0.21</v>
      </c>
      <c r="B63" s="31">
        <f t="shared" si="47"/>
        <v>4</v>
      </c>
      <c r="C63" s="32">
        <f t="shared" si="58"/>
        <v>1038</v>
      </c>
      <c r="D63" s="33">
        <f t="shared" si="48"/>
        <v>0.6</v>
      </c>
      <c r="E63" s="34">
        <v>35</v>
      </c>
      <c r="F63" s="35">
        <f>0.5*C63*((B63*1852/3600)^2)*A63*D63</f>
        <v>276.90758293333334</v>
      </c>
      <c r="G63" s="36">
        <v>0.25</v>
      </c>
      <c r="H63" s="37">
        <f t="shared" si="67"/>
        <v>69.226895733333336</v>
      </c>
      <c r="I63" s="43">
        <v>0.15</v>
      </c>
      <c r="J63" s="35">
        <f t="shared" si="60"/>
        <v>461.51263822222228</v>
      </c>
      <c r="K63" s="38">
        <v>4.66E-4</v>
      </c>
      <c r="L63" s="39">
        <f t="shared" si="50"/>
        <v>10.003704682880306</v>
      </c>
      <c r="M63" s="35">
        <v>0.92</v>
      </c>
      <c r="N63" s="37">
        <f t="shared" si="51"/>
        <v>4.4536493248183122</v>
      </c>
      <c r="O63" s="35">
        <f t="shared" si="64"/>
        <v>12.724712356623749</v>
      </c>
      <c r="P63" s="40">
        <f t="shared" si="68"/>
        <v>1.2724712356623749</v>
      </c>
      <c r="R63" s="105">
        <v>28</v>
      </c>
      <c r="S63" s="80">
        <f t="shared" si="54"/>
        <v>1.2</v>
      </c>
      <c r="T63" s="84">
        <v>1</v>
      </c>
      <c r="U63" s="88">
        <f t="shared" si="65"/>
        <v>72</v>
      </c>
      <c r="V63" s="92">
        <f t="shared" si="56"/>
        <v>3.0911999999999999E-2</v>
      </c>
      <c r="W63" s="76">
        <f t="shared" si="61"/>
        <v>3.0911999999999999E-2</v>
      </c>
      <c r="X63" s="33">
        <v>0.82</v>
      </c>
      <c r="Y63" s="33">
        <v>0.92</v>
      </c>
      <c r="Z63" s="44">
        <f t="shared" si="57"/>
        <v>0.62852544544145528</v>
      </c>
      <c r="AA63" s="96">
        <f t="shared" si="62"/>
        <v>6.285254454414553E-2</v>
      </c>
      <c r="AB63" s="101">
        <f t="shared" si="63"/>
        <v>0.17957869869755866</v>
      </c>
    </row>
    <row r="65" spans="18:33" x14ac:dyDescent="0.3">
      <c r="AA65" s="5"/>
      <c r="AB65" s="5"/>
      <c r="AC65" s="5"/>
      <c r="AD65" s="5"/>
      <c r="AE65" s="5"/>
      <c r="AF65" s="5"/>
      <c r="AG65" s="5"/>
    </row>
    <row r="68" spans="18:33" x14ac:dyDescent="0.3">
      <c r="R68" s="126" t="s">
        <v>42</v>
      </c>
      <c r="S68" s="126"/>
      <c r="T68" s="126"/>
      <c r="U68" s="126"/>
      <c r="V68" s="126"/>
    </row>
    <row r="69" spans="18:33" x14ac:dyDescent="0.3">
      <c r="R69" s="126"/>
      <c r="S69" s="126"/>
      <c r="T69" s="126"/>
      <c r="U69" s="126"/>
      <c r="V69" s="126"/>
    </row>
    <row r="70" spans="18:33" x14ac:dyDescent="0.3">
      <c r="R70" s="126"/>
      <c r="S70" s="126"/>
      <c r="T70" s="126"/>
      <c r="U70" s="126"/>
      <c r="V70" s="126"/>
    </row>
    <row r="71" spans="18:33" ht="15" thickBot="1" x14ac:dyDescent="0.35">
      <c r="R71" s="127"/>
      <c r="S71" s="127"/>
      <c r="T71" s="127"/>
      <c r="U71" s="127"/>
      <c r="V71" s="127"/>
    </row>
    <row r="72" spans="18:33" ht="63.6" thickBot="1" x14ac:dyDescent="0.35">
      <c r="R72" s="45" t="s">
        <v>0</v>
      </c>
      <c r="S72" s="46" t="s">
        <v>44</v>
      </c>
      <c r="T72" s="46" t="s">
        <v>28</v>
      </c>
      <c r="U72" s="46" t="s">
        <v>29</v>
      </c>
      <c r="V72" s="46" t="s">
        <v>30</v>
      </c>
    </row>
    <row r="73" spans="18:33" ht="21.6" thickBot="1" x14ac:dyDescent="0.35">
      <c r="R73" s="47">
        <v>0.21</v>
      </c>
      <c r="S73" s="48">
        <v>4</v>
      </c>
      <c r="T73" s="49">
        <v>1038</v>
      </c>
      <c r="U73" s="50">
        <v>0.6</v>
      </c>
      <c r="V73" s="51">
        <v>35</v>
      </c>
    </row>
    <row r="74" spans="18:33" ht="21.6" thickBot="1" x14ac:dyDescent="0.35">
      <c r="R74" s="47">
        <v>0.21</v>
      </c>
      <c r="S74" s="48">
        <v>4.2</v>
      </c>
      <c r="T74" s="52">
        <v>1038</v>
      </c>
      <c r="U74" s="53">
        <v>0.5</v>
      </c>
      <c r="V74" s="54">
        <v>33</v>
      </c>
    </row>
    <row r="75" spans="18:33" ht="21.6" thickBot="1" x14ac:dyDescent="0.35">
      <c r="R75" s="47">
        <v>0.21</v>
      </c>
      <c r="S75" s="48">
        <v>4.3</v>
      </c>
      <c r="T75" s="52">
        <v>1038</v>
      </c>
      <c r="U75" s="53">
        <v>0.45</v>
      </c>
      <c r="V75" s="54">
        <v>30</v>
      </c>
    </row>
    <row r="76" spans="18:33" ht="21.6" thickBot="1" x14ac:dyDescent="0.35">
      <c r="R76" s="47">
        <v>0.21</v>
      </c>
      <c r="S76" s="48">
        <v>4.4000000000000004</v>
      </c>
      <c r="T76" s="52">
        <v>1038</v>
      </c>
      <c r="U76" s="53">
        <v>0.4</v>
      </c>
      <c r="V76" s="54">
        <v>27</v>
      </c>
    </row>
    <row r="77" spans="18:33" ht="21.6" thickBot="1" x14ac:dyDescent="0.35">
      <c r="R77" s="47">
        <v>0.21</v>
      </c>
      <c r="S77" s="48">
        <v>4.5999999999999996</v>
      </c>
      <c r="T77" s="52">
        <v>1038</v>
      </c>
      <c r="U77" s="53">
        <v>0.35</v>
      </c>
      <c r="V77" s="54">
        <v>25</v>
      </c>
    </row>
    <row r="78" spans="18:33" ht="21.6" thickBot="1" x14ac:dyDescent="0.35">
      <c r="R78" s="47">
        <v>0.21</v>
      </c>
      <c r="S78" s="48">
        <v>4.8</v>
      </c>
      <c r="T78" s="52">
        <v>1038</v>
      </c>
      <c r="U78" s="53">
        <v>0.22</v>
      </c>
      <c r="V78" s="54">
        <v>20</v>
      </c>
    </row>
    <row r="79" spans="18:33" ht="21.6" thickBot="1" x14ac:dyDescent="0.35">
      <c r="R79" s="47">
        <v>0.21</v>
      </c>
      <c r="S79" s="48">
        <v>5</v>
      </c>
      <c r="T79" s="52">
        <v>1038</v>
      </c>
      <c r="U79" s="53">
        <v>0.15</v>
      </c>
      <c r="V79" s="54">
        <v>15</v>
      </c>
    </row>
    <row r="80" spans="18:33" ht="21.6" thickBot="1" x14ac:dyDescent="0.35">
      <c r="R80" s="47">
        <v>0.21</v>
      </c>
      <c r="S80" s="48">
        <v>5.5</v>
      </c>
      <c r="T80" s="52">
        <v>1038</v>
      </c>
      <c r="U80" s="53">
        <v>0.1</v>
      </c>
      <c r="V80" s="54">
        <v>10</v>
      </c>
    </row>
    <row r="81" spans="18:22" ht="21.6" thickBot="1" x14ac:dyDescent="0.35">
      <c r="R81" s="47">
        <v>0.21</v>
      </c>
      <c r="S81" s="48">
        <v>6</v>
      </c>
      <c r="T81" s="52">
        <v>1038</v>
      </c>
      <c r="U81" s="53">
        <v>0.04</v>
      </c>
      <c r="V81" s="54">
        <v>5</v>
      </c>
    </row>
    <row r="82" spans="18:22" ht="21.6" thickBot="1" x14ac:dyDescent="0.35">
      <c r="R82" s="47">
        <v>0.21</v>
      </c>
      <c r="S82" s="48">
        <v>6.5</v>
      </c>
      <c r="T82" s="52">
        <v>1038</v>
      </c>
      <c r="U82" s="53">
        <v>2.5000000000000001E-2</v>
      </c>
      <c r="V82" s="54">
        <v>0</v>
      </c>
    </row>
    <row r="83" spans="18:22" ht="21.6" thickBot="1" x14ac:dyDescent="0.35">
      <c r="R83" s="47">
        <v>0.21</v>
      </c>
      <c r="S83" s="48">
        <v>6</v>
      </c>
      <c r="T83" s="52">
        <v>1038</v>
      </c>
      <c r="U83" s="53">
        <v>0.04</v>
      </c>
      <c r="V83" s="54">
        <v>5</v>
      </c>
    </row>
    <row r="84" spans="18:22" ht="21.6" thickBot="1" x14ac:dyDescent="0.35">
      <c r="R84" s="47">
        <v>0.21</v>
      </c>
      <c r="S84" s="48">
        <v>5.5</v>
      </c>
      <c r="T84" s="52">
        <v>1038</v>
      </c>
      <c r="U84" s="53">
        <v>0.1</v>
      </c>
      <c r="V84" s="54">
        <v>10</v>
      </c>
    </row>
    <row r="85" spans="18:22" ht="21.6" thickBot="1" x14ac:dyDescent="0.35">
      <c r="R85" s="47">
        <v>0.21</v>
      </c>
      <c r="S85" s="48">
        <v>5</v>
      </c>
      <c r="T85" s="52">
        <v>1038</v>
      </c>
      <c r="U85" s="53">
        <v>0.15</v>
      </c>
      <c r="V85" s="54">
        <v>15</v>
      </c>
    </row>
    <row r="86" spans="18:22" ht="21.6" thickBot="1" x14ac:dyDescent="0.35">
      <c r="R86" s="47">
        <v>0.21</v>
      </c>
      <c r="S86" s="48">
        <v>4.8</v>
      </c>
      <c r="T86" s="52">
        <v>1038</v>
      </c>
      <c r="U86" s="53">
        <v>0.22</v>
      </c>
      <c r="V86" s="54">
        <v>20</v>
      </c>
    </row>
    <row r="87" spans="18:22" ht="21.6" thickBot="1" x14ac:dyDescent="0.35">
      <c r="R87" s="47">
        <v>0.21</v>
      </c>
      <c r="S87" s="48">
        <v>4.5999999999999996</v>
      </c>
      <c r="T87" s="52">
        <v>1038</v>
      </c>
      <c r="U87" s="53">
        <v>0.35</v>
      </c>
      <c r="V87" s="54">
        <v>25</v>
      </c>
    </row>
    <row r="88" spans="18:22" ht="21.6" thickBot="1" x14ac:dyDescent="0.35">
      <c r="R88" s="47">
        <v>0.21</v>
      </c>
      <c r="S88" s="48">
        <v>4.4000000000000004</v>
      </c>
      <c r="T88" s="52">
        <v>1038</v>
      </c>
      <c r="U88" s="53">
        <v>0.4</v>
      </c>
      <c r="V88" s="54">
        <v>27</v>
      </c>
    </row>
    <row r="89" spans="18:22" ht="21.6" thickBot="1" x14ac:dyDescent="0.35">
      <c r="R89" s="47">
        <v>0.21</v>
      </c>
      <c r="S89" s="48">
        <v>4.3</v>
      </c>
      <c r="T89" s="52">
        <v>1038</v>
      </c>
      <c r="U89" s="53">
        <v>0.45</v>
      </c>
      <c r="V89" s="54">
        <v>30</v>
      </c>
    </row>
    <row r="90" spans="18:22" ht="21.6" thickBot="1" x14ac:dyDescent="0.35">
      <c r="R90" s="47">
        <v>0.21</v>
      </c>
      <c r="S90" s="48">
        <v>4.2</v>
      </c>
      <c r="T90" s="52">
        <v>1038</v>
      </c>
      <c r="U90" s="53">
        <v>0.5</v>
      </c>
      <c r="V90" s="54">
        <v>33</v>
      </c>
    </row>
    <row r="91" spans="18:22" ht="21.6" thickBot="1" x14ac:dyDescent="0.35">
      <c r="R91" s="47">
        <v>0.21</v>
      </c>
      <c r="S91" s="48">
        <v>4</v>
      </c>
      <c r="T91" s="55">
        <v>1038</v>
      </c>
      <c r="U91" s="56">
        <v>0.6</v>
      </c>
      <c r="V91" s="57">
        <v>35</v>
      </c>
    </row>
    <row r="101" spans="3:12" ht="18" x14ac:dyDescent="0.3">
      <c r="C101" s="128" t="s">
        <v>52</v>
      </c>
      <c r="D101" s="128"/>
      <c r="E101" s="128"/>
      <c r="F101" s="128"/>
      <c r="G101" s="128"/>
      <c r="H101" s="128"/>
      <c r="I101" s="128"/>
      <c r="J101" s="128"/>
      <c r="K101" s="128"/>
      <c r="L101" s="128"/>
    </row>
  </sheetData>
  <sheetProtection selectLockedCells="1" selectUnlockedCells="1"/>
  <mergeCells count="16">
    <mergeCell ref="R68:V71"/>
    <mergeCell ref="C101:L101"/>
    <mergeCell ref="A1:F1"/>
    <mergeCell ref="A22:F22"/>
    <mergeCell ref="A43:F43"/>
    <mergeCell ref="AE3:AI8"/>
    <mergeCell ref="R1:S1"/>
    <mergeCell ref="M1:P1"/>
    <mergeCell ref="AE17:AJ17"/>
    <mergeCell ref="AE18:AJ20"/>
    <mergeCell ref="AE13:AJ16"/>
    <mergeCell ref="AF11:AI12"/>
    <mergeCell ref="AE30:AJ32"/>
    <mergeCell ref="AE24:AJ26"/>
    <mergeCell ref="AE21:AJ22"/>
    <mergeCell ref="AE27:AJ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Calculation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 de Control</dc:creator>
  <cp:lastModifiedBy>Stipan</cp:lastModifiedBy>
  <cp:lastPrinted>2021-02-14T23:44:43Z</cp:lastPrinted>
  <dcterms:created xsi:type="dcterms:W3CDTF">2021-02-12T11:24:53Z</dcterms:created>
  <dcterms:modified xsi:type="dcterms:W3CDTF">2021-02-19T19:49:10Z</dcterms:modified>
</cp:coreProperties>
</file>