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049848\Desktop\"/>
    </mc:Choice>
  </mc:AlternateContent>
  <bookViews>
    <workbookView xWindow="0" yWindow="0" windowWidth="28800" windowHeight="11535"/>
  </bookViews>
  <sheets>
    <sheet name="O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3" i="1" l="1"/>
  <c r="B36" i="1" s="1"/>
  <c r="B35" i="1"/>
  <c r="D35" i="1" s="1"/>
  <c r="D33" i="1"/>
  <c r="D30" i="1"/>
  <c r="B30" i="1"/>
  <c r="D27" i="1"/>
  <c r="B27" i="1"/>
  <c r="B38" i="1" s="1"/>
  <c r="D26" i="1"/>
  <c r="D25" i="1"/>
  <c r="B17" i="1"/>
  <c r="B20" i="1" s="1"/>
  <c r="B16" i="1"/>
  <c r="B12" i="1"/>
  <c r="B13" i="1" s="1"/>
  <c r="B11" i="1"/>
  <c r="B21" i="1" s="1"/>
  <c r="D10" i="1"/>
  <c r="B10" i="1"/>
  <c r="D9" i="1"/>
  <c r="D8" i="1"/>
  <c r="D7" i="1"/>
  <c r="B6" i="1"/>
  <c r="B22" i="1" l="1"/>
  <c r="B23" i="1" s="1"/>
  <c r="B24" i="1" s="1"/>
  <c r="B28" i="1" s="1"/>
  <c r="B31" i="1" s="1"/>
  <c r="B32" i="1"/>
  <c r="B39" i="1" l="1"/>
</calcChain>
</file>

<file path=xl/sharedStrings.xml><?xml version="1.0" encoding="utf-8"?>
<sst xmlns="http://schemas.openxmlformats.org/spreadsheetml/2006/main" count="78" uniqueCount="63">
  <si>
    <t>PTFE, P-2551 PA 6 + 40% GLASS FIBRES</t>
  </si>
  <si>
    <t>NITRILE RUBBER, 70 SHORE A</t>
  </si>
  <si>
    <t>Radial Depth</t>
  </si>
  <si>
    <t xml:space="preserve">mm </t>
  </si>
  <si>
    <t>Groove Diameter (Male gland) (B-1)</t>
  </si>
  <si>
    <t>Bore dia (Male gland) (A)</t>
  </si>
  <si>
    <t>Width (W)</t>
  </si>
  <si>
    <t>mm</t>
  </si>
  <si>
    <t>Projected area (Ap)</t>
  </si>
  <si>
    <t>mm2</t>
  </si>
  <si>
    <t>m2</t>
  </si>
  <si>
    <t>in2</t>
  </si>
  <si>
    <t>Fluid pressure</t>
  </si>
  <si>
    <t>MPa</t>
  </si>
  <si>
    <t>for</t>
  </si>
  <si>
    <t>kg</t>
  </si>
  <si>
    <t>Pressure on seal due to fluid pressure = Force on cylinder/Projected area of seal</t>
  </si>
  <si>
    <t>Psi</t>
  </si>
  <si>
    <t>Friction due to Fluid pressure (Fh)</t>
  </si>
  <si>
    <t>lb/in2</t>
  </si>
  <si>
    <t>From the graph</t>
  </si>
  <si>
    <t>Rubbing Surface Length (Lp)</t>
  </si>
  <si>
    <t>in</t>
  </si>
  <si>
    <t>Friction due to O-ring compression (fc)</t>
  </si>
  <si>
    <t>lb/in</t>
  </si>
  <si>
    <t>FC</t>
  </si>
  <si>
    <t>lb</t>
  </si>
  <si>
    <t>FC = fc * Lp</t>
  </si>
  <si>
    <t>FH</t>
  </si>
  <si>
    <t>FH = fh * Ap</t>
  </si>
  <si>
    <t>Frictional force (F)</t>
  </si>
  <si>
    <t>F= Fc + FH</t>
  </si>
  <si>
    <t>psi</t>
  </si>
  <si>
    <t>ft</t>
  </si>
  <si>
    <t>s</t>
  </si>
  <si>
    <t>min</t>
  </si>
  <si>
    <t>Velocity, v</t>
  </si>
  <si>
    <t>mm/s</t>
  </si>
  <si>
    <t>ft/min</t>
  </si>
  <si>
    <t>Pressure</t>
  </si>
  <si>
    <t>Co-efficient of friction</t>
  </si>
  <si>
    <t>Bore Area</t>
  </si>
  <si>
    <t>Firctional heat developed per second, Pf</t>
  </si>
  <si>
    <t>W</t>
  </si>
  <si>
    <t>PTFE Datasheet</t>
  </si>
  <si>
    <t>Frictional heat developed by the seal = Velocity of the stroke * Frictional Pressure * Bore area * Co-fficient of friction betwwen the seal and the surface of the bore</t>
  </si>
  <si>
    <t>Work done to the oil, Wo</t>
  </si>
  <si>
    <t>Density of oil</t>
  </si>
  <si>
    <t>g/cc</t>
  </si>
  <si>
    <t>g/mm3</t>
  </si>
  <si>
    <t>Number of cycles</t>
  </si>
  <si>
    <t>L</t>
  </si>
  <si>
    <t>m</t>
  </si>
  <si>
    <t>Time</t>
  </si>
  <si>
    <t>Specific heat capacity</t>
  </si>
  <si>
    <t>J/g-°C</t>
  </si>
  <si>
    <t>Mass flow rate</t>
  </si>
  <si>
    <t>g/s</t>
  </si>
  <si>
    <t>Temperature difference</t>
  </si>
  <si>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</t>
    </r>
  </si>
  <si>
    <t>Pump strokes</t>
  </si>
  <si>
    <t># pump strokes reqd</t>
  </si>
  <si>
    <t>Total cycles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</si>
</sst>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0" fontId="2" fillId="0" borderId="0" xfId="0" applyFont="1"/>
    <xf numFmtId="2" fontId="0" fillId="0" borderId="0" xfId="0" applyNumberFormat="1" applyAlignment="1"/>
    <xf numFmtId="0" fontId="0" fillId="0" borderId="1" xfId="0" applyBorder="1" applyAlignment="1">
      <alignment horizontal="right"/>
    </xf>
    <xf numFmtId="2" fontId="0" fillId="0" borderId="2" xfId="0" applyNumberFormat="1" applyBorder="1"/>
    <xf numFmtId="0" fontId="0" fillId="0" borderId="3" xfId="0" applyBorder="1"/>
    <xf numFmtId="0" fontId="3" fillId="0" borderId="0" xfId="2"/>
    <xf numFmtId="0" fontId="0" fillId="0" borderId="1" xfId="0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right"/>
    </xf>
    <xf numFmtId="0" fontId="0" fillId="2" borderId="0" xfId="0" applyFill="1" applyBorder="1"/>
    <xf numFmtId="0" fontId="0" fillId="0" borderId="0" xfId="0" applyBorder="1"/>
    <xf numFmtId="0" fontId="0" fillId="0" borderId="8" xfId="0" applyBorder="1"/>
    <xf numFmtId="9" fontId="0" fillId="0" borderId="0" xfId="1" applyFont="1" applyBorder="1"/>
    <xf numFmtId="164" fontId="0" fillId="0" borderId="0" xfId="0" applyNumberFormat="1" applyBorder="1"/>
    <xf numFmtId="2" fontId="0" fillId="0" borderId="0" xfId="0" applyNumberFormat="1" applyBorder="1"/>
    <xf numFmtId="0" fontId="0" fillId="0" borderId="9" xfId="0" applyBorder="1" applyAlignment="1">
      <alignment horizontal="right"/>
    </xf>
    <xf numFmtId="2" fontId="0" fillId="0" borderId="10" xfId="0" applyNumberFormat="1" applyBorder="1"/>
    <xf numFmtId="0" fontId="0" fillId="0" borderId="10" xfId="0" applyBorder="1"/>
    <xf numFmtId="164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171450</xdr:colOff>
      <xdr:row>12</xdr:row>
      <xdr:rowOff>26181</xdr:rowOff>
    </xdr:from>
    <xdr:to>
      <xdr:col>14</xdr:col>
      <xdr:colOff>116289</xdr:colOff>
      <xdr:row>29</xdr:row>
      <xdr:rowOff>11033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15375" y="2312181"/>
          <a:ext cx="2992839" cy="3223352"/>
        </a:xfrm>
        <a:prstGeom prst="rect">
          <a:avLst/>
        </a:prstGeom>
      </xdr:spPr>
    </xdr:pic>
    <xdr:clientData/>
  </xdr:twoCellAnchor>
  <xdr:twoCellAnchor editAs="oneCell">
    <xdr:from>
      <xdr:col>14</xdr:col>
      <xdr:colOff>304800</xdr:colOff>
      <xdr:row>11</xdr:row>
      <xdr:rowOff>7919</xdr:rowOff>
    </xdr:from>
    <xdr:to>
      <xdr:col>19</xdr:col>
      <xdr:colOff>539103</xdr:colOff>
      <xdr:row>29</xdr:row>
      <xdr:rowOff>162417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96725" y="2103419"/>
          <a:ext cx="3282303" cy="35834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earingworks.com/content_files/pdf/retainers/PTFE%20datashee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zoomScaleNormal="100" workbookViewId="0">
      <selection activeCell="E19" sqref="E19"/>
    </sheetView>
  </sheetViews>
  <sheetFormatPr defaultRowHeight="15" x14ac:dyDescent="0.25"/>
  <cols>
    <col min="1" max="1" width="36.5703125" customWidth="1"/>
    <col min="2" max="2" width="27.5703125" customWidth="1"/>
  </cols>
  <sheetData>
    <row r="1" spans="1:7" x14ac:dyDescent="0.25">
      <c r="A1" s="28" t="s">
        <v>0</v>
      </c>
    </row>
    <row r="2" spans="1:7" ht="15.75" thickBot="1" x14ac:dyDescent="0.3">
      <c r="A2" s="29" t="s">
        <v>1</v>
      </c>
    </row>
    <row r="3" spans="1:7" ht="15.75" thickBot="1" x14ac:dyDescent="0.3"/>
    <row r="4" spans="1:7" x14ac:dyDescent="0.25">
      <c r="A4" s="13" t="s">
        <v>2</v>
      </c>
      <c r="B4" s="14">
        <v>3.8250000000000002</v>
      </c>
      <c r="C4" s="14" t="s">
        <v>3</v>
      </c>
      <c r="D4" s="14"/>
      <c r="E4" s="15"/>
    </row>
    <row r="5" spans="1:7" x14ac:dyDescent="0.25">
      <c r="A5" s="16"/>
      <c r="B5" s="17">
        <v>3.75</v>
      </c>
      <c r="C5" s="18" t="s">
        <v>3</v>
      </c>
      <c r="D5" s="18"/>
      <c r="E5" s="19"/>
    </row>
    <row r="6" spans="1:7" x14ac:dyDescent="0.25">
      <c r="A6" s="16"/>
      <c r="B6" s="20">
        <f>((B4-B5)/B4)</f>
        <v>1.9607843137254947E-2</v>
      </c>
      <c r="C6" s="18"/>
      <c r="D6" s="18"/>
      <c r="E6" s="19"/>
    </row>
    <row r="7" spans="1:7" x14ac:dyDescent="0.25">
      <c r="A7" s="16" t="s">
        <v>4</v>
      </c>
      <c r="B7" s="18">
        <v>17.829999999999998</v>
      </c>
      <c r="C7" s="18" t="s">
        <v>3</v>
      </c>
      <c r="D7" s="21">
        <f>B7/1000</f>
        <v>1.7829999999999999E-2</v>
      </c>
      <c r="E7" s="19">
        <v>17.829999999999998</v>
      </c>
    </row>
    <row r="8" spans="1:7" x14ac:dyDescent="0.25">
      <c r="A8" s="16" t="s">
        <v>5</v>
      </c>
      <c r="B8" s="18">
        <v>25.4</v>
      </c>
      <c r="C8" s="18" t="s">
        <v>3</v>
      </c>
      <c r="D8" s="21">
        <f t="shared" ref="D8:D9" si="0">B8/1000</f>
        <v>2.5399999999999999E-2</v>
      </c>
      <c r="E8" s="19">
        <v>25.4</v>
      </c>
    </row>
    <row r="9" spans="1:7" x14ac:dyDescent="0.25">
      <c r="A9" s="16" t="s">
        <v>6</v>
      </c>
      <c r="B9" s="18">
        <v>3.25</v>
      </c>
      <c r="C9" s="18" t="s">
        <v>7</v>
      </c>
      <c r="D9" s="21">
        <f t="shared" si="0"/>
        <v>3.2499999999999999E-3</v>
      </c>
      <c r="E9" s="19"/>
    </row>
    <row r="10" spans="1:7" x14ac:dyDescent="0.25">
      <c r="A10" s="16" t="s">
        <v>8</v>
      </c>
      <c r="B10" s="22">
        <f>(PI()/4)*((B8^2)-(B7^2))</f>
        <v>257.0224129097947</v>
      </c>
      <c r="C10" s="18" t="s">
        <v>9</v>
      </c>
      <c r="D10" s="21">
        <f>B10/1000000</f>
        <v>2.5702241290979471E-4</v>
      </c>
      <c r="E10" s="19" t="s">
        <v>10</v>
      </c>
    </row>
    <row r="11" spans="1:7" ht="15.75" thickBot="1" x14ac:dyDescent="0.3">
      <c r="A11" s="23"/>
      <c r="B11" s="24">
        <f>B10/(25.4*25.4)</f>
        <v>0.39838553678125538</v>
      </c>
      <c r="C11" s="25" t="s">
        <v>11</v>
      </c>
      <c r="D11" s="26"/>
      <c r="E11" s="27"/>
    </row>
    <row r="12" spans="1:7" x14ac:dyDescent="0.25">
      <c r="A12" s="1" t="s">
        <v>12</v>
      </c>
      <c r="B12" s="3">
        <f>E12*9.812/(PI()*(B8^2)/4)</f>
        <v>5.9293271245003742</v>
      </c>
      <c r="C12" t="s">
        <v>13</v>
      </c>
      <c r="D12" s="2" t="s">
        <v>14</v>
      </c>
      <c r="E12">
        <v>306.2</v>
      </c>
      <c r="F12" t="s">
        <v>15</v>
      </c>
      <c r="G12" t="s">
        <v>16</v>
      </c>
    </row>
    <row r="13" spans="1:7" x14ac:dyDescent="0.25">
      <c r="A13" s="1"/>
      <c r="B13" s="3">
        <f>B12*145.038</f>
        <v>859.97774748328538</v>
      </c>
      <c r="C13" t="s">
        <v>17</v>
      </c>
      <c r="D13" s="2"/>
    </row>
    <row r="14" spans="1:7" x14ac:dyDescent="0.25">
      <c r="A14" s="1" t="s">
        <v>18</v>
      </c>
      <c r="B14" s="3">
        <v>35</v>
      </c>
      <c r="C14" t="s">
        <v>19</v>
      </c>
      <c r="D14" s="2"/>
      <c r="G14" t="s">
        <v>20</v>
      </c>
    </row>
    <row r="15" spans="1:7" x14ac:dyDescent="0.25">
      <c r="A15" s="1"/>
      <c r="B15" s="3"/>
      <c r="D15" s="2"/>
    </row>
    <row r="16" spans="1:7" x14ac:dyDescent="0.25">
      <c r="A16" s="1" t="s">
        <v>21</v>
      </c>
      <c r="B16" s="3">
        <f>PI()*B10</f>
        <v>807.45972420533337</v>
      </c>
      <c r="C16" t="s">
        <v>7</v>
      </c>
      <c r="D16" s="2"/>
    </row>
    <row r="17" spans="1:7" x14ac:dyDescent="0.25">
      <c r="A17" s="1"/>
      <c r="B17" s="3">
        <f>B16/25.4</f>
        <v>31.78975292146982</v>
      </c>
      <c r="C17" t="s">
        <v>22</v>
      </c>
      <c r="D17" s="2"/>
    </row>
    <row r="18" spans="1:7" x14ac:dyDescent="0.25">
      <c r="A18" s="1" t="s">
        <v>23</v>
      </c>
      <c r="B18" s="3">
        <v>0.15</v>
      </c>
      <c r="C18" t="s">
        <v>24</v>
      </c>
      <c r="D18" s="2"/>
      <c r="G18" t="s">
        <v>20</v>
      </c>
    </row>
    <row r="19" spans="1:7" x14ac:dyDescent="0.25">
      <c r="A19" s="1"/>
      <c r="B19" s="3"/>
      <c r="D19" s="2"/>
    </row>
    <row r="20" spans="1:7" x14ac:dyDescent="0.25">
      <c r="A20" s="1" t="s">
        <v>25</v>
      </c>
      <c r="B20" s="3">
        <f>B18*B17</f>
        <v>4.7684629382204724</v>
      </c>
      <c r="C20" t="s">
        <v>26</v>
      </c>
      <c r="D20" s="2"/>
      <c r="G20" t="s">
        <v>27</v>
      </c>
    </row>
    <row r="21" spans="1:7" x14ac:dyDescent="0.25">
      <c r="A21" s="1" t="s">
        <v>28</v>
      </c>
      <c r="B21" s="3">
        <f>B14*B11</f>
        <v>13.943493787343938</v>
      </c>
      <c r="C21" t="s">
        <v>26</v>
      </c>
      <c r="D21" s="2"/>
      <c r="G21" t="s">
        <v>29</v>
      </c>
    </row>
    <row r="22" spans="1:7" x14ac:dyDescent="0.25">
      <c r="A22" s="1" t="s">
        <v>30</v>
      </c>
      <c r="B22" s="3">
        <f>B21+B20</f>
        <v>18.711956725564409</v>
      </c>
      <c r="C22" t="s">
        <v>26</v>
      </c>
      <c r="D22" s="2"/>
      <c r="G22" t="s">
        <v>31</v>
      </c>
    </row>
    <row r="23" spans="1:7" x14ac:dyDescent="0.25">
      <c r="B23" s="3">
        <f>B22/B11</f>
        <v>46.969468010177103</v>
      </c>
      <c r="C23" t="s">
        <v>32</v>
      </c>
      <c r="D23" s="2"/>
    </row>
    <row r="24" spans="1:7" x14ac:dyDescent="0.25">
      <c r="B24" s="3">
        <f>B23/145.038</f>
        <v>0.32384249651937491</v>
      </c>
      <c r="C24" t="s">
        <v>13</v>
      </c>
      <c r="D24" s="2"/>
    </row>
    <row r="25" spans="1:7" x14ac:dyDescent="0.25">
      <c r="B25" s="3">
        <v>317.5</v>
      </c>
      <c r="C25" t="s">
        <v>7</v>
      </c>
      <c r="D25" s="2">
        <f>B25/(25.4*12)</f>
        <v>1.0416666666666667</v>
      </c>
      <c r="E25" t="s">
        <v>33</v>
      </c>
    </row>
    <row r="26" spans="1:7" x14ac:dyDescent="0.25">
      <c r="B26" s="3">
        <v>5</v>
      </c>
      <c r="C26" t="s">
        <v>34</v>
      </c>
      <c r="D26" s="2">
        <f>B26/60</f>
        <v>8.3333333333333329E-2</v>
      </c>
      <c r="E26" t="s">
        <v>35</v>
      </c>
    </row>
    <row r="27" spans="1:7" x14ac:dyDescent="0.25">
      <c r="A27" s="1" t="s">
        <v>36</v>
      </c>
      <c r="B27" s="3">
        <f>B25/B26</f>
        <v>63.5</v>
      </c>
      <c r="C27" t="s">
        <v>37</v>
      </c>
      <c r="D27" s="4">
        <f>D25/D26</f>
        <v>12.500000000000002</v>
      </c>
      <c r="E27" t="s">
        <v>38</v>
      </c>
    </row>
    <row r="28" spans="1:7" x14ac:dyDescent="0.25">
      <c r="A28" s="1" t="s">
        <v>39</v>
      </c>
      <c r="B28" s="3">
        <f>B24+B12</f>
        <v>6.2531696210197492</v>
      </c>
      <c r="C28" t="s">
        <v>13</v>
      </c>
      <c r="D28" s="2"/>
    </row>
    <row r="29" spans="1:7" x14ac:dyDescent="0.25">
      <c r="A29" s="1" t="s">
        <v>40</v>
      </c>
      <c r="B29" s="5">
        <v>0.25</v>
      </c>
      <c r="D29" s="2"/>
    </row>
    <row r="30" spans="1:7" ht="15.75" thickBot="1" x14ac:dyDescent="0.3">
      <c r="A30" s="1" t="s">
        <v>41</v>
      </c>
      <c r="B30" s="6">
        <f>PI()*(B8*B8)/4</f>
        <v>506.7074790974977</v>
      </c>
      <c r="C30" t="s">
        <v>9</v>
      </c>
      <c r="D30" s="2">
        <f>B30/1000000</f>
        <v>5.0670747909749769E-4</v>
      </c>
      <c r="E30" t="s">
        <v>10</v>
      </c>
    </row>
    <row r="31" spans="1:7" ht="15.75" thickBot="1" x14ac:dyDescent="0.3">
      <c r="A31" s="7" t="s">
        <v>42</v>
      </c>
      <c r="B31" s="8">
        <f>B29*B28*B27*B30/1000</f>
        <v>50.300379063696056</v>
      </c>
      <c r="C31" s="9" t="s">
        <v>43</v>
      </c>
      <c r="E31" s="10" t="s">
        <v>44</v>
      </c>
      <c r="G31" t="s">
        <v>45</v>
      </c>
    </row>
    <row r="32" spans="1:7" ht="15.75" thickBot="1" x14ac:dyDescent="0.3">
      <c r="A32" s="11" t="s">
        <v>46</v>
      </c>
      <c r="B32" s="8">
        <f>E12*9.812*B27/1000</f>
        <v>190.78158439999996</v>
      </c>
      <c r="C32" s="9" t="s">
        <v>43</v>
      </c>
    </row>
    <row r="33" spans="1:5" x14ac:dyDescent="0.25">
      <c r="A33" s="12" t="s">
        <v>47</v>
      </c>
      <c r="B33">
        <v>0.876</v>
      </c>
      <c r="C33" t="s">
        <v>48</v>
      </c>
      <c r="D33">
        <f>B33/1000</f>
        <v>8.7600000000000004E-4</v>
      </c>
      <c r="E33" t="s">
        <v>49</v>
      </c>
    </row>
    <row r="34" spans="1:5" x14ac:dyDescent="0.25">
      <c r="A34" s="12" t="s">
        <v>50</v>
      </c>
    </row>
    <row r="35" spans="1:5" x14ac:dyDescent="0.25">
      <c r="A35" s="12" t="s">
        <v>51</v>
      </c>
      <c r="B35">
        <f>B25*B43</f>
        <v>2540000</v>
      </c>
      <c r="C35" t="s">
        <v>7</v>
      </c>
      <c r="D35">
        <f>B35/1000</f>
        <v>2540</v>
      </c>
      <c r="E35" t="s">
        <v>52</v>
      </c>
    </row>
    <row r="36" spans="1:5" x14ac:dyDescent="0.25">
      <c r="A36" s="12" t="s">
        <v>53</v>
      </c>
      <c r="B36">
        <f>B26*B43</f>
        <v>40000</v>
      </c>
      <c r="C36" t="s">
        <v>34</v>
      </c>
    </row>
    <row r="37" spans="1:5" x14ac:dyDescent="0.25">
      <c r="A37" s="12" t="s">
        <v>54</v>
      </c>
      <c r="B37" s="5">
        <v>1.94</v>
      </c>
      <c r="C37" t="s">
        <v>55</v>
      </c>
    </row>
    <row r="38" spans="1:5" x14ac:dyDescent="0.25">
      <c r="A38" s="12" t="s">
        <v>56</v>
      </c>
      <c r="B38" s="3">
        <f>(PI()*B8*B8/4)*B27*D33</f>
        <v>28.186110232277411</v>
      </c>
      <c r="C38" t="s">
        <v>57</v>
      </c>
    </row>
    <row r="39" spans="1:5" x14ac:dyDescent="0.25">
      <c r="A39" s="12" t="s">
        <v>58</v>
      </c>
      <c r="B39" s="3">
        <f>(B31+B32)/(B38*B37)</f>
        <v>4.4088755882851469</v>
      </c>
      <c r="C39" t="s">
        <v>59</v>
      </c>
    </row>
    <row r="41" spans="1:5" x14ac:dyDescent="0.25">
      <c r="A41" s="12" t="s">
        <v>60</v>
      </c>
      <c r="B41">
        <v>200000</v>
      </c>
    </row>
    <row r="42" spans="1:5" x14ac:dyDescent="0.25">
      <c r="A42" s="12" t="s">
        <v>61</v>
      </c>
      <c r="B42">
        <v>25</v>
      </c>
    </row>
    <row r="43" spans="1:5" x14ac:dyDescent="0.25">
      <c r="A43" s="12" t="s">
        <v>62</v>
      </c>
      <c r="B43">
        <f>B41/B42</f>
        <v>8000</v>
      </c>
    </row>
  </sheetData>
  <hyperlinks>
    <hyperlink ref="E31" r:id="rId1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Oil</vt:lpstr>
    </vt:vector>
  </TitlesOfParts>
  <Company>LnT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20049848</dc:creator>
  <cp:lastModifiedBy>20049848</cp:lastModifiedBy>
  <dcterms:created xsi:type="dcterms:W3CDTF">2016-05-03T03:26:30Z</dcterms:created>
  <dcterms:modified xsi:type="dcterms:W3CDTF">2016-05-03T03:27:12Z</dcterms:modified>
</cp:coreProperties>
</file>