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2" windowWidth="9636" windowHeight="7344"/>
  </bookViews>
  <sheets>
    <sheet name="Impact Force Calc" sheetId="2" r:id="rId1"/>
  </sheets>
  <calcPr calcId="125725"/>
</workbook>
</file>

<file path=xl/calcChain.xml><?xml version="1.0" encoding="utf-8"?>
<calcChain xmlns="http://schemas.openxmlformats.org/spreadsheetml/2006/main">
  <c r="G11" i="2"/>
  <c r="G12" s="1"/>
  <c r="B12"/>
  <c r="B13" s="1"/>
  <c r="B9"/>
  <c r="B10" s="1"/>
  <c r="G13" l="1"/>
  <c r="G14" s="1"/>
  <c r="G15" s="1"/>
  <c r="B14"/>
  <c r="B15" s="1"/>
  <c r="B16"/>
  <c r="G16" s="1"/>
  <c r="G17" l="1"/>
  <c r="G18" s="1"/>
  <c r="B17"/>
  <c r="B18" s="1"/>
</calcChain>
</file>

<file path=xl/sharedStrings.xml><?xml version="1.0" encoding="utf-8"?>
<sst xmlns="http://schemas.openxmlformats.org/spreadsheetml/2006/main" count="62" uniqueCount="45">
  <si>
    <t>sec</t>
  </si>
  <si>
    <t>lbf</t>
  </si>
  <si>
    <t>in/sec</t>
  </si>
  <si>
    <t>in/sec^2</t>
  </si>
  <si>
    <t>in</t>
  </si>
  <si>
    <t>lbf-in</t>
  </si>
  <si>
    <t>Disc k =</t>
  </si>
  <si>
    <t>lbf/in</t>
  </si>
  <si>
    <t xml:space="preserve"> (lb/in^2) </t>
  </si>
  <si>
    <t>Spring Accuator &amp; Stem KE</t>
  </si>
  <si>
    <t>Disc F impact =</t>
  </si>
  <si>
    <t>sqrt(2*E16/E17)</t>
  </si>
  <si>
    <t>E*t^3/(0.552*r^2)</t>
  </si>
  <si>
    <t>Valve Spring PE</t>
  </si>
  <si>
    <t>sqrt(2*m*PEsprg)</t>
  </si>
  <si>
    <t>0.5*m*v^2</t>
  </si>
  <si>
    <t>lb</t>
  </si>
  <si>
    <t>sqrt(2*h/a)</t>
  </si>
  <si>
    <t>Stem Disc Thickness = t</t>
  </si>
  <si>
    <t>Vave Lift = h</t>
  </si>
  <si>
    <t>Valve Spring k</t>
  </si>
  <si>
    <t>Valve Closed Spring Load = F min</t>
  </si>
  <si>
    <t>Valve Open Spring Load = F max</t>
  </si>
  <si>
    <t>(F max -Fmin)/h</t>
  </si>
  <si>
    <t>0.5k*h^2</t>
  </si>
  <si>
    <t>PE Based Solution</t>
  </si>
  <si>
    <t>Average Spring Force Based Solution</t>
  </si>
  <si>
    <t>0.5*a*t</t>
  </si>
  <si>
    <t>Spring Accuator &amp; Stem Acceleration = a</t>
  </si>
  <si>
    <t>Total Closing Time = t</t>
  </si>
  <si>
    <t>Spring Accuator &amp; Stem Velocity = v</t>
  </si>
  <si>
    <t xml:space="preserve">Average F sprg </t>
  </si>
  <si>
    <t>Note:</t>
  </si>
  <si>
    <t>g = 386 in/sec^2</t>
  </si>
  <si>
    <t>Stem-Disc Material Modulus = E</t>
  </si>
  <si>
    <t>Spring Linkage &amp; Stem Weight = Wt</t>
  </si>
  <si>
    <t>Stem Disc Diameter</t>
  </si>
  <si>
    <t>(Fmax+Fmin)/2</t>
  </si>
  <si>
    <t>Disc Deflection = x</t>
  </si>
  <si>
    <t>sqrt(2*Disc k/x)</t>
  </si>
  <si>
    <t>x*Disc k</t>
  </si>
  <si>
    <t>x * Disc k</t>
  </si>
  <si>
    <t>Fsprg / m</t>
  </si>
  <si>
    <t>lbs</t>
  </si>
  <si>
    <t xml:space="preserve">m = lbm / g 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</si>
</sst>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##0E+0"/>
    <numFmt numFmtId="166" formatCode="0.0000"/>
    <numFmt numFmtId="171" formatCode="0.0"/>
  </numFmts>
  <fonts count="5"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1D1D1D"/>
      <name val="Roboto"/>
    </font>
    <font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2" fontId="1" fillId="0" borderId="0" xfId="0" applyNumberFormat="1" applyFont="1"/>
    <xf numFmtId="1" fontId="1" fillId="0" borderId="0" xfId="0" applyNumberFormat="1" applyFont="1"/>
    <xf numFmtId="164" fontId="1" fillId="0" borderId="0" xfId="0" applyNumberFormat="1" applyFont="1"/>
    <xf numFmtId="0" fontId="1" fillId="0" borderId="1" xfId="0" applyFont="1" applyBorder="1"/>
    <xf numFmtId="0" fontId="2" fillId="0" borderId="0" xfId="0" applyFont="1"/>
    <xf numFmtId="1" fontId="2" fillId="0" borderId="0" xfId="0" applyNumberFormat="1" applyFont="1"/>
    <xf numFmtId="165" fontId="1" fillId="0" borderId="1" xfId="0" applyNumberFormat="1" applyFont="1" applyBorder="1"/>
    <xf numFmtId="166" fontId="1" fillId="0" borderId="0" xfId="0" applyNumberFormat="1" applyFont="1"/>
    <xf numFmtId="2" fontId="1" fillId="0" borderId="1" xfId="0" applyNumberFormat="1" applyFont="1" applyBorder="1"/>
    <xf numFmtId="171" fontId="1" fillId="0" borderId="0" xfId="0" applyNumberFormat="1" applyFont="1"/>
    <xf numFmtId="16" fontId="1" fillId="0" borderId="0" xfId="0" applyNumberFormat="1" applyFont="1"/>
    <xf numFmtId="0" fontId="4" fillId="0" borderId="0" xfId="0" applyFont="1"/>
    <xf numFmtId="0" fontId="3" fillId="0" borderId="0" xfId="0" applyFont="1" applyAlignment="1"/>
    <xf numFmtId="164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8"/>
  <sheetViews>
    <sheetView tabSelected="1" workbookViewId="0">
      <selection activeCell="B5" sqref="B5"/>
    </sheetView>
  </sheetViews>
  <sheetFormatPr defaultRowHeight="13.2"/>
  <cols>
    <col min="1" max="1" width="31.69921875" style="1" customWidth="1"/>
    <col min="2" max="3" width="8.796875" style="1"/>
    <col min="4" max="4" width="19.19921875" style="1" customWidth="1"/>
    <col min="5" max="5" width="6.5" style="1" customWidth="1"/>
    <col min="6" max="6" width="13" style="1" customWidth="1"/>
    <col min="7" max="16384" width="8.796875" style="1"/>
  </cols>
  <sheetData>
    <row r="2" spans="1:13">
      <c r="A2" s="1" t="s">
        <v>34</v>
      </c>
      <c r="B2" s="8">
        <v>29000000</v>
      </c>
      <c r="C2" s="1" t="s">
        <v>8</v>
      </c>
    </row>
    <row r="3" spans="1:13">
      <c r="A3" s="1" t="s">
        <v>35</v>
      </c>
      <c r="B3" s="5">
        <v>13.2</v>
      </c>
      <c r="C3" s="1" t="s">
        <v>16</v>
      </c>
      <c r="D3" s="2"/>
      <c r="E3" s="2"/>
    </row>
    <row r="4" spans="1:13">
      <c r="A4" s="1" t="s">
        <v>36</v>
      </c>
      <c r="B4" s="10">
        <v>2.8340000000000001</v>
      </c>
      <c r="C4" s="1" t="s">
        <v>4</v>
      </c>
      <c r="F4" s="14"/>
      <c r="G4" s="14"/>
      <c r="H4" s="14"/>
      <c r="I4" s="14"/>
      <c r="J4" s="14"/>
      <c r="K4" s="14"/>
      <c r="L4" s="14"/>
      <c r="M4" s="14"/>
    </row>
    <row r="5" spans="1:13">
      <c r="A5" s="1" t="s">
        <v>18</v>
      </c>
      <c r="B5" s="15">
        <v>0.55200000000000005</v>
      </c>
      <c r="C5" s="1" t="s">
        <v>4</v>
      </c>
      <c r="D5" s="1" t="s">
        <v>32</v>
      </c>
      <c r="F5" s="14"/>
      <c r="G5" s="14"/>
      <c r="H5" s="14"/>
      <c r="I5" s="14"/>
      <c r="J5" s="14"/>
      <c r="K5" s="14"/>
      <c r="L5" s="14"/>
      <c r="M5" s="14"/>
    </row>
    <row r="6" spans="1:13">
      <c r="A6" s="1" t="s">
        <v>19</v>
      </c>
      <c r="B6" s="10">
        <v>2.36</v>
      </c>
      <c r="C6" s="1" t="s">
        <v>4</v>
      </c>
      <c r="D6" s="1" t="s">
        <v>44</v>
      </c>
    </row>
    <row r="7" spans="1:13">
      <c r="A7" s="1" t="s">
        <v>22</v>
      </c>
      <c r="B7" s="10">
        <v>258.5</v>
      </c>
      <c r="C7" s="1" t="s">
        <v>1</v>
      </c>
      <c r="D7" s="1" t="s">
        <v>33</v>
      </c>
    </row>
    <row r="8" spans="1:13">
      <c r="A8" s="1" t="s">
        <v>21</v>
      </c>
      <c r="B8" s="10">
        <v>94.4</v>
      </c>
      <c r="C8" s="1" t="s">
        <v>1</v>
      </c>
    </row>
    <row r="9" spans="1:13">
      <c r="A9" s="1" t="s">
        <v>20</v>
      </c>
      <c r="B9" s="10">
        <f>(B7-B8)/B6</f>
        <v>69.533898305084747</v>
      </c>
      <c r="C9" s="1" t="s">
        <v>7</v>
      </c>
      <c r="D9" s="1" t="s">
        <v>23</v>
      </c>
    </row>
    <row r="10" spans="1:13">
      <c r="A10" s="1" t="s">
        <v>13</v>
      </c>
      <c r="B10" s="2">
        <f>0.5*B9*B6^2</f>
        <v>193.63799999999998</v>
      </c>
      <c r="C10" s="1" t="s">
        <v>5</v>
      </c>
      <c r="D10" s="12" t="s">
        <v>24</v>
      </c>
      <c r="F10" s="13" t="s">
        <v>26</v>
      </c>
    </row>
    <row r="11" spans="1:13">
      <c r="A11" s="13" t="s">
        <v>25</v>
      </c>
      <c r="F11" s="1" t="s">
        <v>31</v>
      </c>
      <c r="G11" s="2">
        <f>AVERAGE(B7,B8)</f>
        <v>176.45</v>
      </c>
      <c r="H11" s="1" t="s">
        <v>43</v>
      </c>
      <c r="I11" s="1" t="s">
        <v>37</v>
      </c>
    </row>
    <row r="12" spans="1:13">
      <c r="A12" s="1" t="s">
        <v>28</v>
      </c>
      <c r="B12" s="3">
        <f>B7/(B3/386)</f>
        <v>7559.166666666667</v>
      </c>
      <c r="C12" s="1" t="s">
        <v>3</v>
      </c>
      <c r="G12" s="3">
        <f>G11/(B3/386)</f>
        <v>5159.825757575758</v>
      </c>
      <c r="H12" s="1" t="s">
        <v>3</v>
      </c>
      <c r="I12" s="1" t="s">
        <v>42</v>
      </c>
    </row>
    <row r="13" spans="1:13">
      <c r="A13" s="1" t="s">
        <v>29</v>
      </c>
      <c r="B13" s="4">
        <f>SQRT(2*B6/B12)</f>
        <v>2.4988146236177306E-2</v>
      </c>
      <c r="C13" s="1" t="s">
        <v>0</v>
      </c>
      <c r="D13" s="1" t="s">
        <v>17</v>
      </c>
      <c r="G13" s="4">
        <f>SQRT(2*B4/G12)</f>
        <v>3.3143426286447293E-2</v>
      </c>
      <c r="H13" s="1" t="s">
        <v>0</v>
      </c>
      <c r="I13" s="1" t="s">
        <v>17</v>
      </c>
    </row>
    <row r="14" spans="1:13">
      <c r="A14" s="1" t="s">
        <v>30</v>
      </c>
      <c r="B14" s="2">
        <f>0.5*B12*B13</f>
        <v>94.444781045151814</v>
      </c>
      <c r="C14" s="1" t="s">
        <v>2</v>
      </c>
      <c r="D14" s="1" t="s">
        <v>14</v>
      </c>
      <c r="G14" s="11">
        <f>0.5*G12*G13</f>
        <v>85.507152323562096</v>
      </c>
      <c r="H14" s="1" t="s">
        <v>2</v>
      </c>
      <c r="I14" s="1" t="s">
        <v>27</v>
      </c>
    </row>
    <row r="15" spans="1:13">
      <c r="A15" s="1" t="s">
        <v>9</v>
      </c>
      <c r="B15" s="2">
        <f>0.5*$B$3/386*B14^2</f>
        <v>152.51500000000001</v>
      </c>
      <c r="C15" s="1" t="s">
        <v>5</v>
      </c>
      <c r="D15" s="6" t="s">
        <v>15</v>
      </c>
      <c r="E15" s="6"/>
      <c r="G15" s="2">
        <f>0.5*$B$3/386*G14^2</f>
        <v>125.01482500000004</v>
      </c>
      <c r="H15" s="1" t="s">
        <v>5</v>
      </c>
      <c r="I15" s="6" t="s">
        <v>15</v>
      </c>
    </row>
    <row r="16" spans="1:13">
      <c r="A16" s="6" t="s">
        <v>6</v>
      </c>
      <c r="B16" s="7">
        <f>B2*B5^3/(0.552*(B4/2)^2)</f>
        <v>4400848.8517044522</v>
      </c>
      <c r="C16" s="6" t="s">
        <v>7</v>
      </c>
      <c r="D16" s="1" t="s">
        <v>12</v>
      </c>
      <c r="G16" s="3">
        <f>B16</f>
        <v>4400848.8517044522</v>
      </c>
      <c r="H16" s="6" t="s">
        <v>7</v>
      </c>
      <c r="I16" s="1" t="s">
        <v>12</v>
      </c>
    </row>
    <row r="17" spans="1:9">
      <c r="A17" s="1" t="s">
        <v>38</v>
      </c>
      <c r="B17" s="9">
        <f>SQRT(2*B15/$B$16)</f>
        <v>8.3253605532916889E-3</v>
      </c>
      <c r="C17" s="1" t="s">
        <v>4</v>
      </c>
      <c r="D17" s="1" t="s">
        <v>39</v>
      </c>
      <c r="G17" s="9">
        <f>SQRT(2*G15/$B$16)</f>
        <v>7.5375035560573296E-3</v>
      </c>
      <c r="H17" s="1" t="s">
        <v>4</v>
      </c>
      <c r="I17" s="1" t="s">
        <v>11</v>
      </c>
    </row>
    <row r="18" spans="1:9">
      <c r="A18" s="1" t="s">
        <v>10</v>
      </c>
      <c r="B18" s="3">
        <f>B17*$B$16</f>
        <v>36638.65343097927</v>
      </c>
      <c r="C18" s="1" t="s">
        <v>1</v>
      </c>
      <c r="D18" s="1" t="s">
        <v>40</v>
      </c>
      <c r="G18" s="3">
        <f>G17*G16</f>
        <v>33171.413869393124</v>
      </c>
      <c r="H18" s="1" t="s">
        <v>1</v>
      </c>
      <c r="I18" s="1" t="s">
        <v>41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Impact Force Calc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2019-06-29T16:51:13Z</dcterms:created>
  <dcterms:modified xsi:type="dcterms:W3CDTF">2019-07-01T19:28:49Z</dcterms:modified>
</cp:coreProperties>
</file>