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9329" windowHeight="12257" activeTab="1"/>
  </bookViews>
  <sheets>
    <sheet name="Setup" sheetId="1" r:id="rId1"/>
    <sheet name="Simulation" sheetId="3" r:id="rId2"/>
  </sheets>
  <definedNames>
    <definedName name="_c">Setup!$B$4</definedName>
    <definedName name="_contraction">Setup!$B$10</definedName>
    <definedName name="_dilation">Setup!$B$9</definedName>
    <definedName name="_v">Setup!$B$5</definedName>
    <definedName name="β">Setup!$B$6</definedName>
    <definedName name="γ">Setup!$B$7</definedName>
  </definedNames>
  <calcPr calcId="125725"/>
</workbook>
</file>

<file path=xl/calcChain.xml><?xml version="1.0" encoding="utf-8"?>
<calcChain xmlns="http://schemas.openxmlformats.org/spreadsheetml/2006/main">
  <c r="U6" i="3"/>
  <c r="V16"/>
  <c r="V18"/>
  <c r="V17"/>
  <c r="V8"/>
  <c r="V7"/>
  <c r="V6"/>
  <c r="U18"/>
  <c r="U17"/>
  <c r="U16"/>
  <c r="U15"/>
  <c r="U14"/>
  <c r="U13"/>
  <c r="U12"/>
  <c r="U11"/>
  <c r="U10"/>
  <c r="U9"/>
  <c r="U8"/>
  <c r="U7"/>
  <c r="J6"/>
  <c r="K6" s="1"/>
  <c r="S18"/>
  <c r="S17"/>
  <c r="S16"/>
  <c r="S15"/>
  <c r="S14"/>
  <c r="S13"/>
  <c r="S12"/>
  <c r="S11"/>
  <c r="S10"/>
  <c r="S9"/>
  <c r="S8"/>
  <c r="S7"/>
  <c r="S6"/>
  <c r="R18"/>
  <c r="R17"/>
  <c r="R16"/>
  <c r="R15"/>
  <c r="R14"/>
  <c r="R13"/>
  <c r="R12"/>
  <c r="R11"/>
  <c r="R10"/>
  <c r="R9"/>
  <c r="R8"/>
  <c r="R7"/>
  <c r="R6"/>
  <c r="F18"/>
  <c r="F17"/>
  <c r="F16"/>
  <c r="F15"/>
  <c r="F14"/>
  <c r="F13"/>
  <c r="F12"/>
  <c r="F11"/>
  <c r="F10"/>
  <c r="F9"/>
  <c r="F8"/>
  <c r="F7"/>
  <c r="F6"/>
  <c r="G16"/>
  <c r="D16"/>
  <c r="E16" s="1"/>
  <c r="C16"/>
  <c r="D8"/>
  <c r="E8" s="1"/>
  <c r="C8"/>
  <c r="G8" s="1"/>
  <c r="C6"/>
  <c r="A7"/>
  <c r="A9" s="1"/>
  <c r="B15" i="1"/>
  <c r="B7"/>
  <c r="B9" s="1"/>
  <c r="I8" i="3" s="1"/>
  <c r="J8" s="1"/>
  <c r="K8" s="1"/>
  <c r="B6" i="1"/>
  <c r="I16" i="3" l="1"/>
  <c r="J16" s="1"/>
  <c r="K16" s="1"/>
  <c r="L16" s="1"/>
  <c r="O16"/>
  <c r="P16" s="1"/>
  <c r="L8"/>
  <c r="M8" s="1"/>
  <c r="O8"/>
  <c r="A10"/>
  <c r="C9"/>
  <c r="I9" s="1"/>
  <c r="C7"/>
  <c r="I7" s="1"/>
  <c r="J7" s="1"/>
  <c r="K7" s="1"/>
  <c r="I6"/>
  <c r="D6"/>
  <c r="E6" s="1"/>
  <c r="O6"/>
  <c r="P6" s="1"/>
  <c r="G6"/>
  <c r="B10" i="1"/>
  <c r="B20" s="1"/>
  <c r="Q8" i="3" l="1"/>
  <c r="P8"/>
  <c r="M16"/>
  <c r="Q16"/>
  <c r="O9"/>
  <c r="P9" s="1"/>
  <c r="A11"/>
  <c r="C10"/>
  <c r="B21" i="1"/>
  <c r="L7" i="3"/>
  <c r="M7" s="1"/>
  <c r="L6"/>
  <c r="G9"/>
  <c r="O7"/>
  <c r="P7" s="1"/>
  <c r="G7"/>
  <c r="D7"/>
  <c r="E7" s="1"/>
  <c r="G10"/>
  <c r="D9"/>
  <c r="E9" s="1"/>
  <c r="J9"/>
  <c r="A12" l="1"/>
  <c r="C11"/>
  <c r="G11" s="1"/>
  <c r="I10"/>
  <c r="J10" s="1"/>
  <c r="Q9"/>
  <c r="Q6"/>
  <c r="M6"/>
  <c r="K9"/>
  <c r="D10"/>
  <c r="E10" s="1"/>
  <c r="O10"/>
  <c r="P10" s="1"/>
  <c r="A13" l="1"/>
  <c r="C12"/>
  <c r="I11"/>
  <c r="J11" s="1"/>
  <c r="L9"/>
  <c r="M9" s="1"/>
  <c r="K10"/>
  <c r="Q7"/>
  <c r="G12"/>
  <c r="O11"/>
  <c r="P11" s="1"/>
  <c r="D11"/>
  <c r="E11" s="1"/>
  <c r="A14" l="1"/>
  <c r="C13"/>
  <c r="G13" s="1"/>
  <c r="I12"/>
  <c r="J12" s="1"/>
  <c r="L10"/>
  <c r="M10" s="1"/>
  <c r="Q10"/>
  <c r="K11"/>
  <c r="O12"/>
  <c r="P12" s="1"/>
  <c r="D12"/>
  <c r="E12" s="1"/>
  <c r="A15" l="1"/>
  <c r="C14"/>
  <c r="G14" s="1"/>
  <c r="I13"/>
  <c r="J13" s="1"/>
  <c r="L11"/>
  <c r="M11" s="1"/>
  <c r="Q11"/>
  <c r="K12"/>
  <c r="O13"/>
  <c r="P13" s="1"/>
  <c r="D13"/>
  <c r="E13" s="1"/>
  <c r="A17" l="1"/>
  <c r="C15"/>
  <c r="G15" s="1"/>
  <c r="I14"/>
  <c r="L12"/>
  <c r="M12" s="1"/>
  <c r="K13"/>
  <c r="Q12"/>
  <c r="D14"/>
  <c r="E14" s="1"/>
  <c r="O14"/>
  <c r="P14" s="1"/>
  <c r="J14"/>
  <c r="A18" l="1"/>
  <c r="C18" s="1"/>
  <c r="C17"/>
  <c r="G17" s="1"/>
  <c r="I15"/>
  <c r="J15" s="1"/>
  <c r="L13"/>
  <c r="M13" s="1"/>
  <c r="K14"/>
  <c r="Q13"/>
  <c r="D15"/>
  <c r="E15" s="1"/>
  <c r="O15"/>
  <c r="P15" s="1"/>
  <c r="I18" l="1"/>
  <c r="I17"/>
  <c r="J17" s="1"/>
  <c r="L14"/>
  <c r="M14" s="1"/>
  <c r="Q14"/>
  <c r="K15"/>
  <c r="O17"/>
  <c r="P17" s="1"/>
  <c r="G18"/>
  <c r="D17"/>
  <c r="E17" s="1"/>
  <c r="L15" l="1"/>
  <c r="M15" s="1"/>
  <c r="K17"/>
  <c r="Q15"/>
  <c r="O18"/>
  <c r="P18" s="1"/>
  <c r="D18"/>
  <c r="E18" s="1"/>
  <c r="J18"/>
  <c r="L17" l="1"/>
  <c r="M17" s="1"/>
  <c r="Q17"/>
  <c r="K18"/>
  <c r="L18" l="1"/>
  <c r="M18" s="1"/>
  <c r="Q18"/>
</calcChain>
</file>

<file path=xl/sharedStrings.xml><?xml version="1.0" encoding="utf-8"?>
<sst xmlns="http://schemas.openxmlformats.org/spreadsheetml/2006/main" count="62" uniqueCount="39">
  <si>
    <t>Speed of light</t>
  </si>
  <si>
    <t>LS per second</t>
  </si>
  <si>
    <t>Velocity</t>
  </si>
  <si>
    <t>β</t>
  </si>
  <si>
    <t>γ</t>
  </si>
  <si>
    <t>Time dilation</t>
  </si>
  <si>
    <t>Length contraction</t>
  </si>
  <si>
    <t>From A's View</t>
  </si>
  <si>
    <t>LY</t>
  </si>
  <si>
    <t>Years</t>
  </si>
  <si>
    <t>Unitless</t>
  </si>
  <si>
    <t>From B's View</t>
  </si>
  <si>
    <t>General Setup</t>
  </si>
  <si>
    <t>Video Mapping of Twin Paradox - Setup</t>
  </si>
  <si>
    <t>A's View</t>
  </si>
  <si>
    <t>B's View</t>
  </si>
  <si>
    <t>C's View</t>
  </si>
  <si>
    <t>B's Distance</t>
  </si>
  <si>
    <t>C's Distance</t>
  </si>
  <si>
    <t>A's Distance</t>
  </si>
  <si>
    <t>Mapped To</t>
  </si>
  <si>
    <t>Frame</t>
  </si>
  <si>
    <t>Formulas</t>
  </si>
  <si>
    <t>Arrival time of light sent at time t to an object at distance d moving away at v: t + d / (1 - v), where (1 - v) is the light beam moving relative to the object.</t>
  </si>
  <si>
    <t>Arrival time of light sent at time t to an object at distance d approaching at v: t + d / (1 + v), where (1 + v) is the light beam moving relative to the object.</t>
  </si>
  <si>
    <t>Origin time of light received at time t and sent by an object now at distance d and moving away at v: t - d / (1 + v), where (1 + v) is the light beam moving one way and the object moving the other to create the total distance of d</t>
  </si>
  <si>
    <t>Origin time of light received at time t and sent by an object now at distance d and approaching at v: t - d / (1 - v), where (1 - v) is the light beam moving one way and the object approaching to create the total distance of d</t>
  </si>
  <si>
    <t>Velocity, distance and time: v = d / t OR d = t * v OR t = d * v</t>
  </si>
  <si>
    <t>Sent</t>
  </si>
  <si>
    <t>Arrives</t>
  </si>
  <si>
    <t>Distance to M</t>
  </si>
  <si>
    <t>Time to M</t>
  </si>
  <si>
    <t>From C's View</t>
  </si>
  <si>
    <t>years</t>
  </si>
  <si>
    <t>Time to A</t>
  </si>
  <si>
    <t>Distance to A</t>
  </si>
  <si>
    <t>Distance to C</t>
  </si>
  <si>
    <t>`</t>
  </si>
  <si>
    <t>Mapping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</si>
</sst>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i/>
      <sz val="14"/>
      <color rgb="FF7F7F7F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darkDown">
        <fgColor theme="5" tint="0.59996337778862885"/>
        <bgColor auto="1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4" fillId="2" borderId="1" applyNumberFormat="0" applyAlignment="0" applyProtection="0"/>
    <xf numFmtId="0" fontId="3" fillId="3" borderId="0" applyNumberFormat="0" applyBorder="0" applyAlignment="0" applyProtection="0"/>
    <xf numFmtId="0" fontId="14" fillId="4" borderId="0" applyNumberFormat="0" applyBorder="0" applyAlignment="0" applyProtection="0"/>
  </cellStyleXfs>
  <cellXfs count="49">
    <xf numFmtId="0" fontId="0" fillId="0" borderId="0" xfId="0"/>
    <xf numFmtId="0" fontId="0" fillId="0" borderId="0" xfId="0" applyAlignment="1">
      <alignment horizontal="center" vertical="top" wrapText="1"/>
    </xf>
    <xf numFmtId="0" fontId="2" fillId="0" borderId="0" xfId="0" applyFont="1"/>
    <xf numFmtId="0" fontId="1" fillId="0" borderId="0" xfId="1"/>
    <xf numFmtId="0" fontId="9" fillId="0" borderId="0" xfId="0" applyFont="1" applyAlignment="1">
      <alignment horizontal="center" vertical="top" wrapText="1"/>
    </xf>
    <xf numFmtId="0" fontId="4" fillId="2" borderId="1" xfId="2"/>
    <xf numFmtId="0" fontId="10" fillId="0" borderId="0" xfId="0" applyFont="1"/>
    <xf numFmtId="0" fontId="11" fillId="0" borderId="0" xfId="0" applyFont="1"/>
    <xf numFmtId="0" fontId="12" fillId="0" borderId="0" xfId="1" applyFont="1"/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top" wrapText="1"/>
    </xf>
    <xf numFmtId="0" fontId="7" fillId="0" borderId="0" xfId="0" applyFont="1"/>
    <xf numFmtId="2" fontId="0" fillId="0" borderId="0" xfId="0" applyNumberFormat="1"/>
    <xf numFmtId="0" fontId="13" fillId="0" borderId="0" xfId="0" applyFont="1" applyAlignment="1">
      <alignment horizontal="center"/>
    </xf>
    <xf numFmtId="0" fontId="5" fillId="0" borderId="0" xfId="0" applyFont="1"/>
    <xf numFmtId="2" fontId="5" fillId="0" borderId="0" xfId="0" applyNumberFormat="1" applyFont="1"/>
    <xf numFmtId="0" fontId="8" fillId="0" borderId="0" xfId="0" applyFont="1"/>
    <xf numFmtId="0" fontId="0" fillId="0" borderId="0" xfId="0"/>
    <xf numFmtId="2" fontId="6" fillId="0" borderId="0" xfId="0" applyNumberFormat="1" applyFont="1"/>
    <xf numFmtId="0" fontId="6" fillId="0" borderId="3" xfId="0" applyFont="1" applyBorder="1" applyAlignment="1">
      <alignment horizontal="center"/>
    </xf>
    <xf numFmtId="0" fontId="6" fillId="0" borderId="4" xfId="0" applyFont="1" applyBorder="1"/>
    <xf numFmtId="2" fontId="6" fillId="0" borderId="4" xfId="0" applyNumberFormat="1" applyFont="1" applyBorder="1"/>
    <xf numFmtId="2" fontId="13" fillId="0" borderId="4" xfId="0" applyNumberFormat="1" applyFont="1" applyBorder="1"/>
    <xf numFmtId="2" fontId="13" fillId="4" borderId="4" xfId="4" applyNumberFormat="1" applyFont="1" applyBorder="1"/>
    <xf numFmtId="2" fontId="13" fillId="4" borderId="5" xfId="4" applyNumberFormat="1" applyFont="1" applyBorder="1"/>
    <xf numFmtId="0" fontId="0" fillId="0" borderId="4" xfId="0" applyBorder="1"/>
    <xf numFmtId="2" fontId="0" fillId="0" borderId="4" xfId="0" applyNumberFormat="1" applyBorder="1"/>
    <xf numFmtId="2" fontId="5" fillId="0" borderId="4" xfId="0" applyNumberFormat="1" applyFont="1" applyBorder="1"/>
    <xf numFmtId="2" fontId="13" fillId="0" borderId="5" xfId="0" applyNumberFormat="1" applyFont="1" applyBorder="1"/>
    <xf numFmtId="2" fontId="15" fillId="4" borderId="4" xfId="4" applyNumberFormat="1" applyFont="1" applyBorder="1"/>
    <xf numFmtId="2" fontId="16" fillId="5" borderId="0" xfId="4" applyNumberFormat="1" applyFont="1" applyFill="1"/>
    <xf numFmtId="2" fontId="5" fillId="5" borderId="0" xfId="4" applyNumberFormat="1" applyFont="1" applyFill="1"/>
    <xf numFmtId="2" fontId="3" fillId="6" borderId="0" xfId="3" applyNumberFormat="1" applyFill="1"/>
    <xf numFmtId="2" fontId="5" fillId="6" borderId="0" xfId="3" applyNumberFormat="1" applyFont="1" applyFill="1"/>
    <xf numFmtId="2" fontId="6" fillId="6" borderId="4" xfId="3" applyNumberFormat="1" applyFont="1" applyFill="1" applyBorder="1"/>
    <xf numFmtId="2" fontId="13" fillId="6" borderId="4" xfId="3" applyNumberFormat="1" applyFont="1" applyFill="1" applyBorder="1"/>
    <xf numFmtId="2" fontId="3" fillId="7" borderId="0" xfId="3" applyNumberFormat="1" applyFill="1"/>
    <xf numFmtId="2" fontId="5" fillId="7" borderId="0" xfId="3" applyNumberFormat="1" applyFont="1" applyFill="1"/>
    <xf numFmtId="2" fontId="3" fillId="7" borderId="4" xfId="3" applyNumberFormat="1" applyFill="1" applyBorder="1"/>
    <xf numFmtId="2" fontId="5" fillId="7" borderId="4" xfId="3" applyNumberFormat="1" applyFont="1" applyFill="1" applyBorder="1"/>
    <xf numFmtId="2" fontId="5" fillId="7" borderId="5" xfId="3" applyNumberFormat="1" applyFont="1" applyFill="1" applyBorder="1"/>
    <xf numFmtId="2" fontId="15" fillId="5" borderId="0" xfId="4" applyNumberFormat="1" applyFont="1" applyFill="1"/>
    <xf numFmtId="0" fontId="8" fillId="0" borderId="0" xfId="0" applyFont="1"/>
    <xf numFmtId="0" fontId="9" fillId="0" borderId="0" xfId="0" applyFont="1" applyAlignment="1">
      <alignment horizontal="center" vertical="top" wrapText="1"/>
    </xf>
    <xf numFmtId="0" fontId="7" fillId="0" borderId="2" xfId="0" applyFont="1" applyBorder="1" applyAlignment="1">
      <alignment horizont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</cellXfs>
  <cellStyles count="5">
    <cellStyle name="20% - Accent1" xfId="3" builtinId="30"/>
    <cellStyle name="60% - Accent5" xfId="4" builtinId="48"/>
    <cellStyle name="Explanatory Text" xfId="1" builtinId="53"/>
    <cellStyle name="Input" xfId="2" builtinId="20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6"/>
  <sheetViews>
    <sheetView workbookViewId="0">
      <selection activeCell="D10" sqref="D10"/>
    </sheetView>
  </sheetViews>
  <sheetFormatPr defaultRowHeight="14.6"/>
  <cols>
    <col min="1" max="1" width="23.4609375" customWidth="1"/>
    <col min="2" max="2" width="11.15234375" customWidth="1"/>
    <col min="3" max="3" width="13.3828125" customWidth="1"/>
    <col min="4" max="4" width="24.61328125" customWidth="1"/>
    <col min="5" max="5" width="6" customWidth="1"/>
    <col min="6" max="6" width="20.53515625" customWidth="1"/>
    <col min="7" max="7" width="17.07421875" customWidth="1"/>
    <col min="12" max="12" width="15" customWidth="1"/>
  </cols>
  <sheetData>
    <row r="1" spans="1:7" s="1" customFormat="1" ht="29.15" customHeight="1">
      <c r="A1" s="44" t="s">
        <v>13</v>
      </c>
      <c r="B1" s="44"/>
      <c r="C1" s="44"/>
      <c r="D1" s="44"/>
      <c r="E1" s="44"/>
      <c r="F1" s="44"/>
      <c r="G1" s="44"/>
    </row>
    <row r="2" spans="1:7" s="7" customFormat="1" ht="18.45">
      <c r="A2" s="43" t="s">
        <v>12</v>
      </c>
      <c r="B2" s="43"/>
      <c r="C2" s="43"/>
      <c r="D2" s="43"/>
      <c r="F2" s="8"/>
      <c r="G2" s="8"/>
    </row>
    <row r="3" spans="1:7">
      <c r="F3" s="3"/>
      <c r="G3" s="3"/>
    </row>
    <row r="4" spans="1:7">
      <c r="A4" t="s">
        <v>0</v>
      </c>
      <c r="B4">
        <v>1</v>
      </c>
      <c r="C4" t="s">
        <v>1</v>
      </c>
      <c r="F4" s="3"/>
      <c r="G4" s="3"/>
    </row>
    <row r="5" spans="1:7">
      <c r="A5" t="s">
        <v>2</v>
      </c>
      <c r="B5" s="5">
        <v>0.8</v>
      </c>
      <c r="C5" t="s">
        <v>1</v>
      </c>
      <c r="F5" s="3"/>
      <c r="G5" s="3"/>
    </row>
    <row r="6" spans="1:7">
      <c r="A6" s="2" t="s">
        <v>3</v>
      </c>
      <c r="B6">
        <f>_v/_c</f>
        <v>0.8</v>
      </c>
      <c r="C6" t="s">
        <v>10</v>
      </c>
      <c r="F6" s="3"/>
      <c r="G6" s="3"/>
    </row>
    <row r="7" spans="1:7">
      <c r="A7" s="2" t="s">
        <v>4</v>
      </c>
      <c r="B7">
        <f>1/SQRT(1 - (_v^2)/(_c^2))</f>
        <v>1.666666666666667</v>
      </c>
      <c r="C7" t="s">
        <v>10</v>
      </c>
      <c r="F7" s="3"/>
      <c r="G7" s="3"/>
    </row>
    <row r="8" spans="1:7">
      <c r="F8" s="3"/>
      <c r="G8" s="3"/>
    </row>
    <row r="9" spans="1:7">
      <c r="A9" t="s">
        <v>5</v>
      </c>
      <c r="B9">
        <f>γ</f>
        <v>1.666666666666667</v>
      </c>
      <c r="C9" t="s">
        <v>10</v>
      </c>
      <c r="F9" s="3"/>
      <c r="G9" s="3"/>
    </row>
    <row r="10" spans="1:7">
      <c r="A10" t="s">
        <v>6</v>
      </c>
      <c r="B10">
        <f>1/γ</f>
        <v>0.59999999999999987</v>
      </c>
      <c r="C10" t="s">
        <v>10</v>
      </c>
      <c r="F10" s="3"/>
      <c r="G10" s="3"/>
    </row>
    <row r="11" spans="1:7">
      <c r="F11" s="3"/>
      <c r="G11" s="3"/>
    </row>
    <row r="12" spans="1:7" s="7" customFormat="1" ht="18.45">
      <c r="A12" s="43" t="s">
        <v>7</v>
      </c>
      <c r="B12" s="43"/>
      <c r="C12" s="43"/>
      <c r="D12" s="43"/>
      <c r="F12" s="8"/>
      <c r="G12" s="8"/>
    </row>
    <row r="13" spans="1:7">
      <c r="F13" s="3"/>
      <c r="G13" s="3"/>
    </row>
    <row r="14" spans="1:7">
      <c r="A14" s="18" t="s">
        <v>30</v>
      </c>
      <c r="B14" s="5">
        <v>4</v>
      </c>
      <c r="C14" t="s">
        <v>8</v>
      </c>
      <c r="F14" s="3"/>
      <c r="G14" s="3"/>
    </row>
    <row r="15" spans="1:7">
      <c r="A15" s="18" t="s">
        <v>31</v>
      </c>
      <c r="B15">
        <f>B14/_v</f>
        <v>5</v>
      </c>
      <c r="C15" t="s">
        <v>9</v>
      </c>
      <c r="F15" s="3"/>
      <c r="G15" s="3"/>
    </row>
    <row r="16" spans="1:7" s="18" customFormat="1">
      <c r="A16" s="18" t="s">
        <v>36</v>
      </c>
      <c r="B16" s="18">
        <v>8</v>
      </c>
      <c r="C16" s="18" t="s">
        <v>8</v>
      </c>
      <c r="F16" s="3"/>
      <c r="G16" s="3"/>
    </row>
    <row r="17" spans="1:7" s="18" customFormat="1">
      <c r="A17"/>
      <c r="B17"/>
      <c r="C17"/>
      <c r="F17" s="3"/>
      <c r="G17" s="3"/>
    </row>
    <row r="18" spans="1:7" ht="18.45">
      <c r="A18" s="43" t="s">
        <v>11</v>
      </c>
      <c r="B18" s="43"/>
      <c r="C18" s="43"/>
      <c r="F18" s="3"/>
      <c r="G18" s="3"/>
    </row>
    <row r="19" spans="1:7">
      <c r="F19" s="3"/>
      <c r="G19" s="3"/>
    </row>
    <row r="20" spans="1:7" s="7" customFormat="1" ht="18.45">
      <c r="A20" s="18" t="s">
        <v>30</v>
      </c>
      <c r="B20">
        <f>B14*_contraction</f>
        <v>2.3999999999999995</v>
      </c>
      <c r="C20" t="s">
        <v>8</v>
      </c>
      <c r="D20" s="17"/>
      <c r="F20" s="8"/>
      <c r="G20" s="8"/>
    </row>
    <row r="21" spans="1:7">
      <c r="A21" s="18" t="s">
        <v>31</v>
      </c>
      <c r="B21">
        <f>B20/_v</f>
        <v>2.9999999999999991</v>
      </c>
      <c r="C21" t="s">
        <v>9</v>
      </c>
      <c r="F21" s="3"/>
      <c r="G21" s="3"/>
    </row>
    <row r="22" spans="1:7">
      <c r="A22" s="18"/>
      <c r="B22" s="18"/>
      <c r="C22" s="18"/>
      <c r="F22" s="3"/>
      <c r="G22" s="3"/>
    </row>
    <row r="23" spans="1:7" ht="18.45">
      <c r="A23" s="43" t="s">
        <v>32</v>
      </c>
      <c r="B23" s="43"/>
      <c r="C23" s="43"/>
      <c r="F23" s="3"/>
      <c r="G23" s="3"/>
    </row>
    <row r="24" spans="1:7" s="18" customFormat="1">
      <c r="A24"/>
      <c r="B24"/>
      <c r="C24"/>
      <c r="F24" s="3"/>
      <c r="G24" s="3"/>
    </row>
    <row r="25" spans="1:7">
      <c r="A25" s="18" t="s">
        <v>30</v>
      </c>
      <c r="B25" s="18">
        <v>2.4</v>
      </c>
      <c r="C25" s="18" t="s">
        <v>8</v>
      </c>
      <c r="F25" s="3"/>
      <c r="G25" s="3"/>
    </row>
    <row r="26" spans="1:7">
      <c r="A26" s="18" t="s">
        <v>35</v>
      </c>
      <c r="B26">
        <v>4.8</v>
      </c>
      <c r="C26" s="18" t="s">
        <v>8</v>
      </c>
      <c r="F26" s="3"/>
      <c r="G26" s="3"/>
    </row>
    <row r="27" spans="1:7">
      <c r="A27" s="18" t="s">
        <v>31</v>
      </c>
      <c r="B27">
        <v>3</v>
      </c>
      <c r="C27" s="18" t="s">
        <v>33</v>
      </c>
      <c r="F27" s="3"/>
      <c r="G27" s="3"/>
    </row>
    <row r="28" spans="1:7">
      <c r="A28" s="18" t="s">
        <v>34</v>
      </c>
      <c r="B28">
        <v>6</v>
      </c>
      <c r="C28" s="18" t="s">
        <v>33</v>
      </c>
      <c r="F28" s="3"/>
      <c r="G28" s="3"/>
    </row>
    <row r="29" spans="1:7">
      <c r="A29" s="18"/>
      <c r="B29" s="18"/>
      <c r="C29" s="18"/>
      <c r="F29" s="3"/>
      <c r="G29" s="3"/>
    </row>
    <row r="30" spans="1:7">
      <c r="A30" s="18"/>
      <c r="B30" s="18"/>
      <c r="F30" s="3"/>
      <c r="G30" s="3"/>
    </row>
    <row r="31" spans="1:7">
      <c r="F31" s="3"/>
      <c r="G31" s="3"/>
    </row>
    <row r="32" spans="1:7">
      <c r="F32" s="3"/>
      <c r="G32" s="3"/>
    </row>
    <row r="33" spans="6:7">
      <c r="F33" s="3"/>
      <c r="G33" s="3"/>
    </row>
    <row r="34" spans="6:7">
      <c r="F34" s="3"/>
      <c r="G34" s="3"/>
    </row>
    <row r="35" spans="6:7">
      <c r="F35" s="3"/>
      <c r="G35" s="3"/>
    </row>
    <row r="36" spans="6:7">
      <c r="F36" s="3"/>
      <c r="G36" s="3"/>
    </row>
  </sheetData>
  <mergeCells count="5">
    <mergeCell ref="A23:C23"/>
    <mergeCell ref="A1:G1"/>
    <mergeCell ref="A12:D12"/>
    <mergeCell ref="A2:D2"/>
    <mergeCell ref="A18:C1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tabSelected="1" workbookViewId="0">
      <selection activeCell="V24" sqref="V24"/>
    </sheetView>
  </sheetViews>
  <sheetFormatPr defaultRowHeight="14.6"/>
  <cols>
    <col min="1" max="1" width="8.07421875" style="9" bestFit="1" customWidth="1"/>
    <col min="2" max="2" width="3.921875" customWidth="1"/>
    <col min="3" max="3" width="5.3828125" bestFit="1" customWidth="1"/>
    <col min="4" max="4" width="10.765625" bestFit="1" customWidth="1"/>
    <col min="5" max="5" width="12.3046875" bestFit="1" customWidth="1"/>
    <col min="6" max="6" width="10.69140625" bestFit="1" customWidth="1"/>
    <col min="7" max="7" width="12.3046875" bestFit="1" customWidth="1"/>
    <col min="8" max="8" width="3.921875" customWidth="1"/>
    <col min="9" max="9" width="5.3828125" bestFit="1" customWidth="1"/>
    <col min="10" max="10" width="10.84375" bestFit="1" customWidth="1"/>
    <col min="11" max="11" width="12.3046875" bestFit="1" customWidth="1"/>
    <col min="12" max="13" width="12.3046875" customWidth="1"/>
    <col min="14" max="14" width="3.921875" customWidth="1"/>
    <col min="15" max="15" width="4.921875" bestFit="1" customWidth="1"/>
    <col min="16" max="16" width="10.84375" bestFit="1" customWidth="1"/>
    <col min="17" max="17" width="12.3046875" bestFit="1" customWidth="1"/>
    <col min="18" max="19" width="12.3046875" customWidth="1"/>
    <col min="20" max="20" width="3.69140625" customWidth="1"/>
  </cols>
  <sheetData>
    <row r="1" spans="1:22" s="1" customFormat="1" ht="29.15" customHeight="1">
      <c r="A1" s="11"/>
      <c r="C1" s="44" t="s">
        <v>37</v>
      </c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"/>
      <c r="S1" s="4"/>
    </row>
    <row r="3" spans="1:22" s="6" customFormat="1" ht="15.9">
      <c r="A3" s="12"/>
      <c r="C3" s="45" t="s">
        <v>14</v>
      </c>
      <c r="D3" s="45"/>
      <c r="E3" s="45"/>
      <c r="F3" s="45"/>
      <c r="G3" s="45"/>
      <c r="I3" s="45" t="s">
        <v>15</v>
      </c>
      <c r="J3" s="45"/>
      <c r="K3" s="45"/>
      <c r="L3" s="45"/>
      <c r="M3" s="45"/>
      <c r="O3" s="45" t="s">
        <v>16</v>
      </c>
      <c r="P3" s="45"/>
      <c r="Q3" s="45"/>
      <c r="R3" s="45"/>
      <c r="S3" s="45"/>
      <c r="U3" s="45" t="s">
        <v>38</v>
      </c>
      <c r="V3" s="45"/>
    </row>
    <row r="4" spans="1:22" s="10" customFormat="1">
      <c r="A4" s="10" t="s">
        <v>21</v>
      </c>
      <c r="C4" s="10" t="s">
        <v>28</v>
      </c>
      <c r="D4" s="10" t="s">
        <v>17</v>
      </c>
      <c r="E4" s="14" t="s">
        <v>29</v>
      </c>
      <c r="F4" s="10" t="s">
        <v>18</v>
      </c>
      <c r="G4" s="14" t="s">
        <v>29</v>
      </c>
      <c r="I4" s="10" t="s">
        <v>28</v>
      </c>
      <c r="J4" s="10" t="s">
        <v>19</v>
      </c>
      <c r="K4" s="14" t="s">
        <v>29</v>
      </c>
      <c r="L4" s="14" t="s">
        <v>19</v>
      </c>
      <c r="M4" s="14" t="s">
        <v>20</v>
      </c>
      <c r="O4" s="10" t="s">
        <v>28</v>
      </c>
      <c r="P4" s="10" t="s">
        <v>19</v>
      </c>
      <c r="Q4" s="14" t="s">
        <v>29</v>
      </c>
      <c r="R4" s="14" t="s">
        <v>19</v>
      </c>
      <c r="S4" s="14" t="s">
        <v>20</v>
      </c>
    </row>
    <row r="5" spans="1:22">
      <c r="E5" s="15"/>
      <c r="G5" s="15"/>
    </row>
    <row r="6" spans="1:22">
      <c r="A6" s="10">
        <v>0</v>
      </c>
      <c r="C6" s="13">
        <f>A6</f>
        <v>0</v>
      </c>
      <c r="D6" s="13">
        <f t="shared" ref="D6:D18" si="0">C6*_v</f>
        <v>0</v>
      </c>
      <c r="E6" s="16">
        <f t="shared" ref="E6:E18" si="1">D6/(1-_v)+C6</f>
        <v>0</v>
      </c>
      <c r="F6" s="13">
        <f>Setup!$B$16-(Simulation!C6*_v)</f>
        <v>8</v>
      </c>
      <c r="G6" s="16">
        <f t="shared" ref="G6:G18" si="2">F6/(1+_v)+C6</f>
        <v>4.4444444444444446</v>
      </c>
      <c r="H6" s="13"/>
      <c r="I6" s="13">
        <f t="shared" ref="I6:I18" si="3">C6/_dilation</f>
        <v>0</v>
      </c>
      <c r="J6" s="13">
        <f>I6*_v</f>
        <v>0</v>
      </c>
      <c r="K6" s="16">
        <f t="shared" ref="K6:K18" si="4">J6/(1-_v)+I6</f>
        <v>0</v>
      </c>
      <c r="L6" s="16">
        <f t="shared" ref="L6:L18" si="5">K6*_v</f>
        <v>0</v>
      </c>
      <c r="M6" s="16">
        <f t="shared" ref="M6:M18" si="6">K6-L6/(1+_v)</f>
        <v>0</v>
      </c>
      <c r="N6" s="13"/>
      <c r="O6" s="37">
        <f t="shared" ref="O6:O18" si="7">C6/_dilation</f>
        <v>0</v>
      </c>
      <c r="P6" s="37">
        <f t="shared" ref="P6:P18" si="8">(6-O6)*_v</f>
        <v>4.8000000000000007</v>
      </c>
      <c r="Q6" s="38">
        <f t="shared" ref="Q6:Q18" si="9">P6/(1+_v)+O6</f>
        <v>2.666666666666667</v>
      </c>
      <c r="R6" s="38">
        <f>Setup!$B$26-Q6*_v</f>
        <v>2.6666666666666661</v>
      </c>
      <c r="S6" s="38">
        <f t="shared" ref="S6:S18" si="10">Q6-R6/(1-_v)</f>
        <v>-10.666666666666668</v>
      </c>
      <c r="U6" s="19">
        <f t="shared" ref="U6:U18" si="11">C6</f>
        <v>0</v>
      </c>
      <c r="V6" s="13">
        <f>M6</f>
        <v>0</v>
      </c>
    </row>
    <row r="7" spans="1:22">
      <c r="A7" s="20">
        <f>A6+1</f>
        <v>1</v>
      </c>
      <c r="B7" s="26"/>
      <c r="C7" s="27">
        <f t="shared" ref="C7:C18" si="12">A7</f>
        <v>1</v>
      </c>
      <c r="D7" s="27">
        <f t="shared" si="0"/>
        <v>0.8</v>
      </c>
      <c r="E7" s="28">
        <f t="shared" si="1"/>
        <v>5.0000000000000009</v>
      </c>
      <c r="F7" s="27">
        <f>Setup!$B$16-(Simulation!C7*_v)</f>
        <v>7.2</v>
      </c>
      <c r="G7" s="28">
        <f t="shared" si="2"/>
        <v>5</v>
      </c>
      <c r="H7" s="27"/>
      <c r="I7" s="27">
        <f t="shared" si="3"/>
        <v>0.59999999999999987</v>
      </c>
      <c r="J7" s="27">
        <f t="shared" ref="J7:J18" si="13">I7*_v</f>
        <v>0.47999999999999993</v>
      </c>
      <c r="K7" s="28">
        <f t="shared" si="4"/>
        <v>3</v>
      </c>
      <c r="L7" s="28">
        <f t="shared" si="5"/>
        <v>2.4000000000000004</v>
      </c>
      <c r="M7" s="28">
        <f t="shared" si="6"/>
        <v>1.6666666666666665</v>
      </c>
      <c r="N7" s="27"/>
      <c r="O7" s="39">
        <f t="shared" si="7"/>
        <v>0.59999999999999987</v>
      </c>
      <c r="P7" s="39">
        <f t="shared" si="8"/>
        <v>4.32</v>
      </c>
      <c r="Q7" s="40">
        <f t="shared" si="9"/>
        <v>3</v>
      </c>
      <c r="R7" s="40">
        <f>Setup!$B$26-Q7*_v</f>
        <v>2.3999999999999995</v>
      </c>
      <c r="S7" s="41">
        <f t="shared" si="10"/>
        <v>-9</v>
      </c>
      <c r="T7" s="13"/>
      <c r="U7" s="19">
        <f t="shared" si="11"/>
        <v>1</v>
      </c>
      <c r="V7" s="13">
        <f>M7</f>
        <v>1.6666666666666665</v>
      </c>
    </row>
    <row r="8" spans="1:22" s="9" customFormat="1">
      <c r="A8" s="20">
        <v>1.8</v>
      </c>
      <c r="B8" s="21"/>
      <c r="C8" s="22">
        <f t="shared" ref="C8" si="14">A8</f>
        <v>1.8</v>
      </c>
      <c r="D8" s="22">
        <f t="shared" ref="D8" si="15">C8*_v</f>
        <v>1.4400000000000002</v>
      </c>
      <c r="E8" s="23">
        <f t="shared" si="1"/>
        <v>9.0000000000000036</v>
      </c>
      <c r="F8" s="22">
        <f>Setup!$B$16-(Simulation!C8*_v)</f>
        <v>6.56</v>
      </c>
      <c r="G8" s="23">
        <f t="shared" si="2"/>
        <v>5.4444444444444438</v>
      </c>
      <c r="H8" s="22"/>
      <c r="I8" s="22">
        <f t="shared" ref="I8" si="16">C8/_dilation</f>
        <v>1.0799999999999998</v>
      </c>
      <c r="J8" s="22">
        <f t="shared" ref="J8" si="17">I8*_v</f>
        <v>0.86399999999999988</v>
      </c>
      <c r="K8" s="23">
        <f t="shared" ref="K8" si="18">J8/(1-_v)+I8</f>
        <v>5.4</v>
      </c>
      <c r="L8" s="23">
        <f t="shared" si="5"/>
        <v>4.32</v>
      </c>
      <c r="M8" s="23">
        <f t="shared" ref="M8" si="19">K8-L8/(1+_v)</f>
        <v>3.0000000000000004</v>
      </c>
      <c r="N8" s="22"/>
      <c r="O8" s="30">
        <f t="shared" ref="O8" si="20">C8/_dilation</f>
        <v>1.0799999999999998</v>
      </c>
      <c r="P8" s="30">
        <f t="shared" si="8"/>
        <v>3.9359999999999999</v>
      </c>
      <c r="Q8" s="24">
        <f t="shared" ref="Q8" si="21">P8/(1+_v)+O8</f>
        <v>3.2666666666666666</v>
      </c>
      <c r="R8" s="24">
        <f>Setup!$B$26-Q8*_v</f>
        <v>2.1866666666666665</v>
      </c>
      <c r="S8" s="25">
        <f t="shared" si="10"/>
        <v>-7.6666666666666687</v>
      </c>
      <c r="T8" s="13"/>
      <c r="U8" s="19">
        <f t="shared" si="11"/>
        <v>1.8</v>
      </c>
      <c r="V8" s="13">
        <f>M8</f>
        <v>3.0000000000000004</v>
      </c>
    </row>
    <row r="9" spans="1:22">
      <c r="A9" s="10">
        <f>A7+1</f>
        <v>2</v>
      </c>
      <c r="C9" s="13">
        <f t="shared" si="12"/>
        <v>2</v>
      </c>
      <c r="D9" s="13">
        <f t="shared" si="0"/>
        <v>1.6</v>
      </c>
      <c r="E9" s="16">
        <f t="shared" si="1"/>
        <v>10.000000000000002</v>
      </c>
      <c r="F9" s="13">
        <f>Setup!$B$16-(Simulation!C9*_v)</f>
        <v>6.4</v>
      </c>
      <c r="G9" s="16">
        <f t="shared" si="2"/>
        <v>5.5555555555555554</v>
      </c>
      <c r="H9" s="13"/>
      <c r="I9" s="33">
        <f t="shared" si="3"/>
        <v>1.1999999999999997</v>
      </c>
      <c r="J9" s="33">
        <f t="shared" si="13"/>
        <v>0.95999999999999985</v>
      </c>
      <c r="K9" s="34">
        <f t="shared" si="4"/>
        <v>6</v>
      </c>
      <c r="L9" s="34">
        <f t="shared" si="5"/>
        <v>4.8000000000000007</v>
      </c>
      <c r="M9" s="34">
        <f t="shared" si="6"/>
        <v>3.333333333333333</v>
      </c>
      <c r="N9" s="13"/>
      <c r="O9" s="31">
        <f t="shared" si="7"/>
        <v>1.1999999999999997</v>
      </c>
      <c r="P9" s="31">
        <f t="shared" si="8"/>
        <v>3.8400000000000007</v>
      </c>
      <c r="Q9" s="32">
        <f t="shared" si="9"/>
        <v>3.3333333333333335</v>
      </c>
      <c r="R9" s="32">
        <f>Setup!$B$26-Q9*_v</f>
        <v>2.1333333333333329</v>
      </c>
      <c r="S9" s="32">
        <f t="shared" si="10"/>
        <v>-7.3333333333333321</v>
      </c>
      <c r="T9" s="13"/>
      <c r="U9" s="42">
        <f t="shared" si="11"/>
        <v>2</v>
      </c>
      <c r="V9" s="32"/>
    </row>
    <row r="10" spans="1:22">
      <c r="A10" s="10">
        <f t="shared" ref="A10:A18" si="22">A9+1</f>
        <v>3</v>
      </c>
      <c r="C10" s="13">
        <f t="shared" si="12"/>
        <v>3</v>
      </c>
      <c r="D10" s="13">
        <f t="shared" si="0"/>
        <v>2.4000000000000004</v>
      </c>
      <c r="E10" s="16">
        <f t="shared" si="1"/>
        <v>15.000000000000004</v>
      </c>
      <c r="F10" s="13">
        <f>Setup!$B$16-(Simulation!C10*_v)</f>
        <v>5.6</v>
      </c>
      <c r="G10" s="16">
        <f t="shared" si="2"/>
        <v>6.1111111111111107</v>
      </c>
      <c r="H10" s="13"/>
      <c r="I10" s="33">
        <f t="shared" si="3"/>
        <v>1.7999999999999996</v>
      </c>
      <c r="J10" s="33">
        <f t="shared" si="13"/>
        <v>1.4399999999999997</v>
      </c>
      <c r="K10" s="34">
        <f t="shared" si="4"/>
        <v>9</v>
      </c>
      <c r="L10" s="34">
        <f t="shared" si="5"/>
        <v>7.2</v>
      </c>
      <c r="M10" s="34">
        <f t="shared" si="6"/>
        <v>5</v>
      </c>
      <c r="N10" s="13"/>
      <c r="O10" s="31">
        <f t="shared" si="7"/>
        <v>1.7999999999999996</v>
      </c>
      <c r="P10" s="31">
        <f t="shared" si="8"/>
        <v>3.3600000000000003</v>
      </c>
      <c r="Q10" s="32">
        <f t="shared" si="9"/>
        <v>3.6666666666666661</v>
      </c>
      <c r="R10" s="32">
        <f>Setup!$B$26-Q10*_v</f>
        <v>1.8666666666666667</v>
      </c>
      <c r="S10" s="32">
        <f t="shared" si="10"/>
        <v>-5.6666666666666696</v>
      </c>
      <c r="T10" s="13"/>
      <c r="U10" s="42">
        <f t="shared" si="11"/>
        <v>3</v>
      </c>
      <c r="V10" s="32"/>
    </row>
    <row r="11" spans="1:22">
      <c r="A11" s="10">
        <f t="shared" si="22"/>
        <v>4</v>
      </c>
      <c r="C11" s="13">
        <f t="shared" si="12"/>
        <v>4</v>
      </c>
      <c r="D11" s="13">
        <f t="shared" si="0"/>
        <v>3.2</v>
      </c>
      <c r="E11" s="16">
        <f t="shared" si="1"/>
        <v>20.000000000000004</v>
      </c>
      <c r="F11" s="13">
        <f>Setup!$B$16-(Simulation!C11*_v)</f>
        <v>4.8</v>
      </c>
      <c r="G11" s="16">
        <f t="shared" si="2"/>
        <v>6.6666666666666661</v>
      </c>
      <c r="H11" s="13"/>
      <c r="I11" s="33">
        <f t="shared" si="3"/>
        <v>2.3999999999999995</v>
      </c>
      <c r="J11" s="33">
        <f t="shared" si="13"/>
        <v>1.9199999999999997</v>
      </c>
      <c r="K11" s="34">
        <f t="shared" si="4"/>
        <v>12</v>
      </c>
      <c r="L11" s="34">
        <f t="shared" si="5"/>
        <v>9.6000000000000014</v>
      </c>
      <c r="M11" s="34">
        <f t="shared" si="6"/>
        <v>6.6666666666666661</v>
      </c>
      <c r="N11" s="13"/>
      <c r="O11" s="31">
        <f t="shared" si="7"/>
        <v>2.3999999999999995</v>
      </c>
      <c r="P11" s="31">
        <f t="shared" si="8"/>
        <v>2.8800000000000008</v>
      </c>
      <c r="Q11" s="32">
        <f t="shared" si="9"/>
        <v>4</v>
      </c>
      <c r="R11" s="32">
        <f>Setup!$B$26-Q11*_v</f>
        <v>1.5999999999999996</v>
      </c>
      <c r="S11" s="32">
        <f t="shared" si="10"/>
        <v>-4</v>
      </c>
      <c r="T11" s="13"/>
      <c r="U11" s="42">
        <f t="shared" si="11"/>
        <v>4</v>
      </c>
      <c r="V11" s="32"/>
    </row>
    <row r="12" spans="1:22">
      <c r="A12" s="10">
        <f t="shared" si="22"/>
        <v>5</v>
      </c>
      <c r="C12" s="13">
        <f t="shared" si="12"/>
        <v>5</v>
      </c>
      <c r="D12" s="13">
        <f t="shared" si="0"/>
        <v>4</v>
      </c>
      <c r="E12" s="16">
        <f t="shared" si="1"/>
        <v>25.000000000000004</v>
      </c>
      <c r="F12" s="13">
        <f>Setup!$B$16-(Simulation!C12*_v)</f>
        <v>4</v>
      </c>
      <c r="G12" s="16">
        <f t="shared" si="2"/>
        <v>7.2222222222222223</v>
      </c>
      <c r="H12" s="13"/>
      <c r="I12" s="33">
        <f t="shared" si="3"/>
        <v>2.9999999999999996</v>
      </c>
      <c r="J12" s="33">
        <f t="shared" si="13"/>
        <v>2.4</v>
      </c>
      <c r="K12" s="34">
        <f t="shared" si="4"/>
        <v>15.000000000000002</v>
      </c>
      <c r="L12" s="34">
        <f t="shared" si="5"/>
        <v>12.000000000000002</v>
      </c>
      <c r="M12" s="34">
        <f t="shared" si="6"/>
        <v>8.3333333333333339</v>
      </c>
      <c r="N12" s="13"/>
      <c r="O12" s="31">
        <f t="shared" si="7"/>
        <v>2.9999999999999996</v>
      </c>
      <c r="P12" s="31">
        <f t="shared" si="8"/>
        <v>2.4000000000000004</v>
      </c>
      <c r="Q12" s="32">
        <f t="shared" si="9"/>
        <v>4.333333333333333</v>
      </c>
      <c r="R12" s="32">
        <f>Setup!$B$26-Q12*_v</f>
        <v>1.333333333333333</v>
      </c>
      <c r="S12" s="32">
        <f t="shared" si="10"/>
        <v>-2.3333333333333339</v>
      </c>
      <c r="T12" s="13"/>
      <c r="U12" s="42">
        <f t="shared" si="11"/>
        <v>5</v>
      </c>
      <c r="V12" s="32"/>
    </row>
    <row r="13" spans="1:22">
      <c r="A13" s="10">
        <f t="shared" si="22"/>
        <v>6</v>
      </c>
      <c r="C13" s="13">
        <f t="shared" si="12"/>
        <v>6</v>
      </c>
      <c r="D13" s="13">
        <f t="shared" si="0"/>
        <v>4.8000000000000007</v>
      </c>
      <c r="E13" s="16">
        <f t="shared" si="1"/>
        <v>30.000000000000007</v>
      </c>
      <c r="F13" s="13">
        <f>Setup!$B$16-(Simulation!C13*_v)</f>
        <v>3.1999999999999993</v>
      </c>
      <c r="G13" s="16">
        <f t="shared" si="2"/>
        <v>7.7777777777777768</v>
      </c>
      <c r="H13" s="13"/>
      <c r="I13" s="33">
        <f t="shared" si="3"/>
        <v>3.5999999999999992</v>
      </c>
      <c r="J13" s="33">
        <f t="shared" si="13"/>
        <v>2.8799999999999994</v>
      </c>
      <c r="K13" s="34">
        <f t="shared" si="4"/>
        <v>18</v>
      </c>
      <c r="L13" s="34">
        <f t="shared" si="5"/>
        <v>14.4</v>
      </c>
      <c r="M13" s="34">
        <f t="shared" si="6"/>
        <v>10</v>
      </c>
      <c r="N13" s="13"/>
      <c r="O13" s="31">
        <f t="shared" si="7"/>
        <v>3.5999999999999992</v>
      </c>
      <c r="P13" s="31">
        <f t="shared" si="8"/>
        <v>1.9200000000000008</v>
      </c>
      <c r="Q13" s="32">
        <f t="shared" si="9"/>
        <v>4.6666666666666661</v>
      </c>
      <c r="R13" s="32">
        <f>Setup!$B$26-Q13*_v</f>
        <v>1.0666666666666669</v>
      </c>
      <c r="S13" s="32">
        <f t="shared" si="10"/>
        <v>-0.66666666666666963</v>
      </c>
      <c r="T13" s="13"/>
      <c r="U13" s="42">
        <f t="shared" si="11"/>
        <v>6</v>
      </c>
      <c r="V13" s="32"/>
    </row>
    <row r="14" spans="1:22">
      <c r="A14" s="10">
        <f t="shared" si="22"/>
        <v>7</v>
      </c>
      <c r="C14" s="13">
        <f t="shared" si="12"/>
        <v>7</v>
      </c>
      <c r="D14" s="13">
        <f t="shared" si="0"/>
        <v>5.6000000000000005</v>
      </c>
      <c r="E14" s="16">
        <f t="shared" si="1"/>
        <v>35.000000000000007</v>
      </c>
      <c r="F14" s="13">
        <f>Setup!$B$16-(Simulation!C14*_v)</f>
        <v>2.3999999999999995</v>
      </c>
      <c r="G14" s="16">
        <f t="shared" si="2"/>
        <v>8.3333333333333321</v>
      </c>
      <c r="H14" s="13"/>
      <c r="I14" s="33">
        <f t="shared" si="3"/>
        <v>4.1999999999999993</v>
      </c>
      <c r="J14" s="33">
        <f t="shared" si="13"/>
        <v>3.3599999999999994</v>
      </c>
      <c r="K14" s="34">
        <f t="shared" si="4"/>
        <v>21</v>
      </c>
      <c r="L14" s="34">
        <f t="shared" si="5"/>
        <v>16.8</v>
      </c>
      <c r="M14" s="34">
        <f t="shared" si="6"/>
        <v>11.666666666666666</v>
      </c>
      <c r="N14" s="13"/>
      <c r="O14" s="31">
        <f t="shared" si="7"/>
        <v>4.1999999999999993</v>
      </c>
      <c r="P14" s="31">
        <f t="shared" si="8"/>
        <v>1.4400000000000006</v>
      </c>
      <c r="Q14" s="32">
        <f t="shared" si="9"/>
        <v>5</v>
      </c>
      <c r="R14" s="32">
        <f>Setup!$B$26-Q14*_v</f>
        <v>0.79999999999999982</v>
      </c>
      <c r="S14" s="32">
        <f t="shared" si="10"/>
        <v>1</v>
      </c>
      <c r="T14" s="13"/>
      <c r="U14" s="42">
        <f t="shared" si="11"/>
        <v>7</v>
      </c>
      <c r="V14" s="32"/>
    </row>
    <row r="15" spans="1:22">
      <c r="A15" s="10">
        <f t="shared" si="22"/>
        <v>8</v>
      </c>
      <c r="C15" s="13">
        <f t="shared" si="12"/>
        <v>8</v>
      </c>
      <c r="D15" s="13">
        <f t="shared" si="0"/>
        <v>6.4</v>
      </c>
      <c r="E15" s="16">
        <f t="shared" si="1"/>
        <v>40.000000000000007</v>
      </c>
      <c r="F15" s="13">
        <f>Setup!$B$16-(Simulation!C15*_v)</f>
        <v>1.5999999999999996</v>
      </c>
      <c r="G15" s="16">
        <f t="shared" si="2"/>
        <v>8.8888888888888893</v>
      </c>
      <c r="H15" s="13"/>
      <c r="I15" s="33">
        <f t="shared" si="3"/>
        <v>4.7999999999999989</v>
      </c>
      <c r="J15" s="33">
        <f t="shared" si="13"/>
        <v>3.8399999999999994</v>
      </c>
      <c r="K15" s="34">
        <f t="shared" si="4"/>
        <v>24</v>
      </c>
      <c r="L15" s="34">
        <f t="shared" si="5"/>
        <v>19.200000000000003</v>
      </c>
      <c r="M15" s="34">
        <f t="shared" si="6"/>
        <v>13.333333333333332</v>
      </c>
      <c r="N15" s="13"/>
      <c r="O15" s="31">
        <f t="shared" si="7"/>
        <v>4.7999999999999989</v>
      </c>
      <c r="P15" s="31">
        <f t="shared" si="8"/>
        <v>0.96000000000000085</v>
      </c>
      <c r="Q15" s="32">
        <f t="shared" si="9"/>
        <v>5.333333333333333</v>
      </c>
      <c r="R15" s="32">
        <f>Setup!$B$26-Q15*_v</f>
        <v>0.53333333333333321</v>
      </c>
      <c r="S15" s="32">
        <f t="shared" si="10"/>
        <v>2.6666666666666665</v>
      </c>
      <c r="T15" s="13"/>
      <c r="U15" s="42">
        <f t="shared" si="11"/>
        <v>8</v>
      </c>
      <c r="V15" s="32"/>
    </row>
    <row r="16" spans="1:22" s="9" customFormat="1">
      <c r="A16" s="20">
        <v>8.1999999999999993</v>
      </c>
      <c r="B16" s="21"/>
      <c r="C16" s="22">
        <f t="shared" ref="C16" si="23">A16</f>
        <v>8.1999999999999993</v>
      </c>
      <c r="D16" s="22">
        <f t="shared" ref="D16" si="24">C16*_v</f>
        <v>6.56</v>
      </c>
      <c r="E16" s="23">
        <f t="shared" si="1"/>
        <v>41</v>
      </c>
      <c r="F16" s="22">
        <f>Setup!$B$16-(Simulation!C16*_v)</f>
        <v>1.4400000000000004</v>
      </c>
      <c r="G16" s="23">
        <f t="shared" si="2"/>
        <v>9</v>
      </c>
      <c r="H16" s="22"/>
      <c r="I16" s="35">
        <f t="shared" ref="I16" si="25">C16/_dilation</f>
        <v>4.919999999999999</v>
      </c>
      <c r="J16" s="35">
        <f t="shared" ref="J16" si="26">I16*_v</f>
        <v>3.9359999999999995</v>
      </c>
      <c r="K16" s="36">
        <f t="shared" ref="K16" si="27">J16/(1-_v)+I16</f>
        <v>24.6</v>
      </c>
      <c r="L16" s="36">
        <f t="shared" si="5"/>
        <v>19.680000000000003</v>
      </c>
      <c r="M16" s="36">
        <f t="shared" ref="M16" si="28">K16-L16/(1+_v)</f>
        <v>13.666666666666666</v>
      </c>
      <c r="N16" s="22"/>
      <c r="O16" s="22">
        <f t="shared" ref="O16" si="29">C16/_dilation</f>
        <v>4.919999999999999</v>
      </c>
      <c r="P16" s="22">
        <f t="shared" si="8"/>
        <v>0.86400000000000077</v>
      </c>
      <c r="Q16" s="23">
        <f t="shared" ref="Q16" si="30">P16/(1+_v)+O16</f>
        <v>5.3999999999999995</v>
      </c>
      <c r="R16" s="23">
        <f>Setup!$B$26-Q16*_v</f>
        <v>0.48000000000000043</v>
      </c>
      <c r="S16" s="29">
        <f t="shared" si="10"/>
        <v>2.9999999999999969</v>
      </c>
      <c r="U16" s="19">
        <f t="shared" si="11"/>
        <v>8.1999999999999993</v>
      </c>
      <c r="V16" s="13">
        <f>S16</f>
        <v>2.9999999999999969</v>
      </c>
    </row>
    <row r="17" spans="1:22">
      <c r="A17" s="10">
        <f>A15+1</f>
        <v>9</v>
      </c>
      <c r="C17" s="13">
        <f t="shared" si="12"/>
        <v>9</v>
      </c>
      <c r="D17" s="13">
        <f t="shared" si="0"/>
        <v>7.2</v>
      </c>
      <c r="E17" s="16">
        <f t="shared" si="1"/>
        <v>45.000000000000007</v>
      </c>
      <c r="F17" s="13">
        <f>Setup!$B$16-(Simulation!C17*_v)</f>
        <v>0.79999999999999982</v>
      </c>
      <c r="G17" s="16">
        <f t="shared" si="2"/>
        <v>9.4444444444444446</v>
      </c>
      <c r="H17" s="13"/>
      <c r="I17" s="33">
        <f t="shared" si="3"/>
        <v>5.3999999999999995</v>
      </c>
      <c r="J17" s="33">
        <f t="shared" si="13"/>
        <v>4.3199999999999994</v>
      </c>
      <c r="K17" s="34">
        <f t="shared" si="4"/>
        <v>27</v>
      </c>
      <c r="L17" s="34">
        <f t="shared" si="5"/>
        <v>21.6</v>
      </c>
      <c r="M17" s="34">
        <f t="shared" si="6"/>
        <v>15</v>
      </c>
      <c r="N17" s="13"/>
      <c r="O17" s="13">
        <f t="shared" si="7"/>
        <v>5.3999999999999995</v>
      </c>
      <c r="P17" s="13">
        <f t="shared" si="8"/>
        <v>0.48000000000000043</v>
      </c>
      <c r="Q17" s="16">
        <f t="shared" si="9"/>
        <v>5.6666666666666661</v>
      </c>
      <c r="R17" s="16">
        <f>Setup!$B$26-Q17*_v</f>
        <v>0.26666666666666661</v>
      </c>
      <c r="S17" s="16">
        <f t="shared" si="10"/>
        <v>4.333333333333333</v>
      </c>
      <c r="U17" s="19">
        <f t="shared" si="11"/>
        <v>9</v>
      </c>
      <c r="V17" s="13">
        <f>S17</f>
        <v>4.333333333333333</v>
      </c>
    </row>
    <row r="18" spans="1:22">
      <c r="A18" s="10">
        <f t="shared" si="22"/>
        <v>10</v>
      </c>
      <c r="C18" s="13">
        <f t="shared" si="12"/>
        <v>10</v>
      </c>
      <c r="D18" s="13">
        <f t="shared" si="0"/>
        <v>8</v>
      </c>
      <c r="E18" s="16">
        <f t="shared" si="1"/>
        <v>50.000000000000007</v>
      </c>
      <c r="F18" s="13">
        <f>Setup!$B$16-(Simulation!C18*_v)</f>
        <v>0</v>
      </c>
      <c r="G18" s="16">
        <f t="shared" si="2"/>
        <v>10</v>
      </c>
      <c r="H18" s="13"/>
      <c r="I18" s="33">
        <f t="shared" si="3"/>
        <v>5.9999999999999991</v>
      </c>
      <c r="J18" s="33">
        <f t="shared" si="13"/>
        <v>4.8</v>
      </c>
      <c r="K18" s="34">
        <f t="shared" si="4"/>
        <v>30.000000000000004</v>
      </c>
      <c r="L18" s="34">
        <f t="shared" si="5"/>
        <v>24.000000000000004</v>
      </c>
      <c r="M18" s="34">
        <f t="shared" si="6"/>
        <v>16.666666666666668</v>
      </c>
      <c r="N18" s="13"/>
      <c r="O18" s="13">
        <f t="shared" si="7"/>
        <v>5.9999999999999991</v>
      </c>
      <c r="P18" s="13">
        <f t="shared" si="8"/>
        <v>7.1054273576010023E-16</v>
      </c>
      <c r="Q18" s="16">
        <f t="shared" si="9"/>
        <v>5.9999999999999991</v>
      </c>
      <c r="R18" s="16">
        <f>Setup!$B$26-Q18*_v</f>
        <v>0</v>
      </c>
      <c r="S18" s="16">
        <f t="shared" si="10"/>
        <v>5.9999999999999991</v>
      </c>
      <c r="U18" s="19">
        <f t="shared" si="11"/>
        <v>10</v>
      </c>
      <c r="V18" s="13">
        <f>S18</f>
        <v>5.9999999999999991</v>
      </c>
    </row>
    <row r="20" spans="1:22">
      <c r="S20" s="18"/>
    </row>
    <row r="22" spans="1:22">
      <c r="B22" s="46" t="s">
        <v>22</v>
      </c>
      <c r="C22" s="46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46"/>
    </row>
    <row r="23" spans="1:22"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</row>
    <row r="24" spans="1:22">
      <c r="B24" s="47" t="s">
        <v>27</v>
      </c>
      <c r="C24" s="47"/>
      <c r="D24" s="47"/>
      <c r="E24" s="47"/>
      <c r="F24" s="47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</row>
    <row r="25" spans="1:22">
      <c r="B25" s="47" t="s">
        <v>23</v>
      </c>
      <c r="C25" s="47"/>
      <c r="D25" s="47"/>
      <c r="E25" s="47"/>
      <c r="F25" s="47"/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</row>
    <row r="26" spans="1:22" ht="28.3" customHeight="1">
      <c r="B26" s="48" t="s">
        <v>25</v>
      </c>
      <c r="C26" s="48"/>
      <c r="D26" s="48"/>
      <c r="E26" s="48"/>
      <c r="F26" s="48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</row>
    <row r="27" spans="1:22">
      <c r="B27" s="47" t="s">
        <v>24</v>
      </c>
      <c r="C27" s="47"/>
      <c r="D27" s="47"/>
      <c r="E27" s="47"/>
      <c r="F27" s="47"/>
      <c r="G27" s="47"/>
      <c r="H27" s="47"/>
      <c r="I27" s="47"/>
      <c r="J27" s="47"/>
      <c r="K27" s="47"/>
      <c r="L27" s="47"/>
      <c r="M27" s="47"/>
      <c r="N27" s="47"/>
      <c r="O27" s="47"/>
      <c r="P27" s="47"/>
      <c r="Q27" s="47"/>
      <c r="R27" s="47"/>
      <c r="S27" s="47"/>
    </row>
    <row r="28" spans="1:22">
      <c r="B28" s="47" t="s">
        <v>26</v>
      </c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</row>
    <row r="29" spans="1:22"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47"/>
      <c r="N29" s="47"/>
      <c r="O29" s="47"/>
      <c r="P29" s="47"/>
      <c r="Q29" s="47"/>
      <c r="R29" s="47"/>
      <c r="S29" s="47"/>
    </row>
    <row r="30" spans="1:22"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47"/>
      <c r="N30" s="47"/>
      <c r="O30" s="47"/>
      <c r="P30" s="47"/>
      <c r="Q30" s="47"/>
      <c r="R30" s="47"/>
      <c r="S30" s="47"/>
    </row>
    <row r="31" spans="1:22">
      <c r="B31" s="47"/>
      <c r="C31" s="47"/>
      <c r="D31" s="47"/>
      <c r="E31" s="47"/>
      <c r="F31" s="47"/>
      <c r="G31" s="47"/>
      <c r="H31" s="47"/>
      <c r="I31" s="47"/>
      <c r="J31" s="47"/>
      <c r="K31" s="47"/>
      <c r="L31" s="47"/>
      <c r="M31" s="47"/>
      <c r="N31" s="47"/>
      <c r="O31" s="47"/>
      <c r="P31" s="47"/>
      <c r="Q31" s="47"/>
      <c r="R31" s="47"/>
      <c r="S31" s="47"/>
    </row>
    <row r="32" spans="1:22">
      <c r="B32" s="47"/>
      <c r="C32" s="47"/>
      <c r="D32" s="47"/>
      <c r="E32" s="47"/>
      <c r="F32" s="47"/>
      <c r="G32" s="47"/>
      <c r="H32" s="47"/>
      <c r="I32" s="47"/>
      <c r="J32" s="47"/>
      <c r="K32" s="47"/>
      <c r="L32" s="47"/>
      <c r="M32" s="47"/>
      <c r="N32" s="47"/>
      <c r="O32" s="47"/>
      <c r="P32" s="47"/>
      <c r="Q32" s="47"/>
      <c r="R32" s="47"/>
      <c r="S32" s="47"/>
    </row>
    <row r="33" spans="2:19">
      <c r="B33" s="47"/>
      <c r="C33" s="47"/>
      <c r="D33" s="47"/>
      <c r="E33" s="47"/>
      <c r="F33" s="47"/>
      <c r="G33" s="47"/>
      <c r="H33" s="47"/>
      <c r="I33" s="47"/>
      <c r="J33" s="47"/>
      <c r="K33" s="47"/>
      <c r="L33" s="47"/>
      <c r="M33" s="47"/>
      <c r="N33" s="47"/>
      <c r="O33" s="47"/>
      <c r="P33" s="47"/>
      <c r="Q33" s="47"/>
      <c r="R33" s="47"/>
      <c r="S33" s="47"/>
    </row>
    <row r="34" spans="2:19"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</row>
    <row r="35" spans="2:19">
      <c r="B35" s="47"/>
      <c r="C35" s="47"/>
      <c r="D35" s="47"/>
      <c r="E35" s="47"/>
      <c r="F35" s="47"/>
      <c r="G35" s="47"/>
      <c r="H35" s="47"/>
      <c r="I35" s="47"/>
      <c r="J35" s="47"/>
      <c r="K35" s="47"/>
      <c r="L35" s="47"/>
      <c r="M35" s="47"/>
      <c r="N35" s="47"/>
      <c r="O35" s="47"/>
      <c r="P35" s="47"/>
      <c r="Q35" s="47"/>
      <c r="R35" s="47"/>
      <c r="S35" s="47"/>
    </row>
    <row r="36" spans="2:19">
      <c r="B36" s="47"/>
      <c r="C36" s="47"/>
      <c r="D36" s="47"/>
      <c r="E36" s="47"/>
      <c r="F36" s="47"/>
      <c r="G36" s="47"/>
      <c r="H36" s="47"/>
      <c r="I36" s="47"/>
      <c r="J36" s="47"/>
      <c r="K36" s="47"/>
      <c r="L36" s="47"/>
      <c r="M36" s="47"/>
      <c r="N36" s="47"/>
      <c r="O36" s="47"/>
      <c r="P36" s="47"/>
      <c r="Q36" s="47"/>
      <c r="R36" s="47"/>
      <c r="S36" s="47"/>
    </row>
  </sheetData>
  <mergeCells count="20">
    <mergeCell ref="B32:S32"/>
    <mergeCell ref="B33:S33"/>
    <mergeCell ref="B34:S34"/>
    <mergeCell ref="B35:S35"/>
    <mergeCell ref="B36:S36"/>
    <mergeCell ref="B27:S27"/>
    <mergeCell ref="B28:S28"/>
    <mergeCell ref="B29:S29"/>
    <mergeCell ref="B30:S30"/>
    <mergeCell ref="B31:S31"/>
    <mergeCell ref="B22:S22"/>
    <mergeCell ref="B23:S23"/>
    <mergeCell ref="B24:S24"/>
    <mergeCell ref="B25:S25"/>
    <mergeCell ref="B26:S26"/>
    <mergeCell ref="U3:V3"/>
    <mergeCell ref="C3:G3"/>
    <mergeCell ref="C1:Q1"/>
    <mergeCell ref="I3:M3"/>
    <mergeCell ref="O3:S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6</vt:i4>
      </vt:variant>
    </vt:vector>
  </HeadingPairs>
  <TitlesOfParts>
    <vt:vector size="8" baseType="lpstr">
      <vt:lpstr>Setup</vt:lpstr>
      <vt:lpstr>Simulation</vt:lpstr>
      <vt:lpstr>_c</vt:lpstr>
      <vt:lpstr>_contraction</vt:lpstr>
      <vt:lpstr>_dilation</vt:lpstr>
      <vt:lpstr>_v</vt:lpstr>
      <vt:lpstr>β</vt:lpstr>
      <vt:lpstr>γ</vt:lpstr>
    </vt:vector>
  </TitlesOfParts>
  <Company>Autodesk,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Autodesk, Inc.</dc:creator>
  <cp:lastModifiedBy>Autodesk, Inc.</cp:lastModifiedBy>
  <dcterms:created xsi:type="dcterms:W3CDTF">2018-08-03T00:33:59Z</dcterms:created>
  <dcterms:modified xsi:type="dcterms:W3CDTF">2018-08-09T14:11:17Z</dcterms:modified>
</cp:coreProperties>
</file>